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artition des sièges" sheetId="1" state="visible" r:id="rId2"/>
    <sheet name="en cas d'égalité" sheetId="2" state="visible" r:id="rId3"/>
    <sheet name="répartition CM" sheetId="3" state="hidden" r:id="rId4"/>
    <sheet name="REPARTITION CC" sheetId="4" state="hidden"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<sst xmlns="http://schemas.openxmlformats.org/spreadsheetml/2006/main" count="259" uniqueCount="129">
  <si>
    <t xml:space="preserve">Outil de calcul de la répartition des sièges de conseillers municipaux et de conseillers communautaires pour les communes de 1 000 habitants et plus</t>
  </si>
  <si>
    <t xml:space="preserve">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</si>
  <si>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 xml:space="preserve">La répartition des sièges est opérée dès le premier tour si l'une des listes obtient la majorité absolue des suffrages exprimés.</t>
  </si>
  <si>
    <t xml:space="preserve">Population de la commune
en nb d'habitants </t>
  </si>
  <si>
    <t xml:space="preserve">Nombre de membres du CM</t>
  </si>
  <si>
    <r>
      <rPr>
        <b val="true"/>
        <sz val="10"/>
        <rFont val="Calibri"/>
        <family val="2"/>
        <charset val="1"/>
      </rPr>
      <t xml:space="preserve">Remplir les cellules grisées : 
1) le tour de scrutin : "1" ou "2"
2) le nombre de sièges à pourvoir au conseil municipal (CM) et au conseil communautaire (CC)
3) le nom des listes et le nombre de voix obtenues par chaque liste (maximum 10 listes)
Deux cas ne sont pas traités par cette calculette : 
a) si deux listes (ou plus) obtiennent le même nombre de suffrages </t>
    </r>
    <r>
      <rPr>
        <b val="true"/>
        <u val="single"/>
        <sz val="10"/>
        <rFont val="Calibri"/>
        <family val="2"/>
        <charset val="1"/>
      </rPr>
      <t xml:space="preserve">et</t>
    </r>
    <r>
      <rPr>
        <b val="true"/>
        <sz val="10"/>
        <rFont val="Calibri"/>
        <family val="2"/>
        <charset val="1"/>
      </rPr>
      <t xml:space="preserve"> arrivent en tête. La prime majoritaire doit alors être attribuée à la liste dont la moyenne d'âge est la plus élevée. Le message "Alerte" apparaît dans la case J38 (CM) et/ou S38 (CC) et la cause de cette erreur est mentionnée dans la case I38 (CM) et/ou P38 (CC). 
Vous devez alors</t>
    </r>
    <r>
      <rPr>
        <b val="true"/>
        <sz val="10"/>
        <color rgb="FFFF0000"/>
        <rFont val="Calibri"/>
        <family val="2"/>
        <charset val="1"/>
      </rPr>
      <t xml:space="preserve"> </t>
    </r>
    <r>
      <rPr>
        <b val="true"/>
        <sz val="10"/>
        <rFont val="Calibri"/>
        <family val="2"/>
        <charset val="1"/>
      </rPr>
      <t xml:space="preserve">conserver les sièges de la prime majoritaire pour la seule liste dont la moyenne d'âge est la plus élevée, et soustraire ce nombre du total des sièges attribués aux autres listes qui ont obtenu le même nombre de suffrages. Cette opération ne se fait pas sur cette calculette. 
b) si deux listes obtiennent la même moyenne pour l'attribution du ou des dernier(s) siège(s) à la plus forte moyenne, ce siège doit être attribué à la liste qui a recueilli le plus de voix. En cas d'égalité, il est attribué au candidat le plus âgé (article L. 262). 
Le message "Alerte" apparaît dans la case J38 (CM) et/ou S38 (CC) et la cause de cette erreur est mentionnée dans la case I38 (CM) et/ou en R38 (CC). 
Dans ce cas, vous devez effectuer des opérations sur la calculette de l'onglet "En cas de d'égalité" 
Ces deux cas peuvent se produire simultanément. Dans ce cas ils doivent être traités successivement.
</t>
    </r>
  </si>
  <si>
    <t xml:space="preserve">de 1 000 à 1 499</t>
  </si>
  <si>
    <t xml:space="preserve">de 1 500 à 2 499 </t>
  </si>
  <si>
    <t xml:space="preserve">de 2 500 à 3 499 </t>
  </si>
  <si>
    <t xml:space="preserve">Tour de scrutin 1 ou 2</t>
  </si>
  <si>
    <t xml:space="preserve">de 3 500 à 4 999</t>
  </si>
  <si>
    <t xml:space="preserve">de 5 000 à 9 999 </t>
  </si>
  <si>
    <t xml:space="preserve">Sièges à pourvoir au conseil municipal</t>
  </si>
  <si>
    <t xml:space="preserve">de 10 000 à 19 999 </t>
  </si>
  <si>
    <t xml:space="preserve">Total des sièges à pourvoir</t>
  </si>
  <si>
    <t xml:space="preserve">sièges attribués au titre de la prime majoritaire</t>
  </si>
  <si>
    <t xml:space="preserve">sièges attribués à la proportionnelle 
(plus forte moyenne)</t>
  </si>
  <si>
    <t xml:space="preserve">de 20 000 à 29 999 </t>
  </si>
  <si>
    <t xml:space="preserve">de 30 000 à 39 999 </t>
  </si>
  <si>
    <t xml:space="preserve">de 40 000 à 49 999 </t>
  </si>
  <si>
    <t xml:space="preserve">de 50 000 à 59 999 </t>
  </si>
  <si>
    <t xml:space="preserve">de 60 000 à 79 999 </t>
  </si>
  <si>
    <t xml:space="preserve">Sièges à pourvoir au conseil communautaire</t>
  </si>
  <si>
    <t xml:space="preserve">de 80 000 à 99 999 </t>
  </si>
  <si>
    <t xml:space="preserve">de 100 000 à 149 999</t>
  </si>
  <si>
    <t xml:space="preserve">de 150 000 à 199 999 </t>
  </si>
  <si>
    <t xml:space="preserve">de 200 000 à 249 999 </t>
  </si>
  <si>
    <t xml:space="preserve">de 250 000 à 299 999</t>
  </si>
  <si>
    <t xml:space="preserve">300 000 et +</t>
  </si>
  <si>
    <t xml:space="preserve">Répartition au conseil municipal</t>
  </si>
  <si>
    <t xml:space="preserve">Candidature au Tour 2</t>
  </si>
  <si>
    <t xml:space="preserve">Répartition au conseil communautaire</t>
  </si>
  <si>
    <t xml:space="preserve">listes</t>
  </si>
  <si>
    <t xml:space="preserve">VOIX</t>
  </si>
  <si>
    <t xml:space="preserve">PRIME 
MAJ</t>
  </si>
  <si>
    <t xml:space="preserve">&gt;5%
SE
</t>
  </si>
  <si>
    <t xml:space="preserve">sièges au quotient</t>
  </si>
  <si>
    <t xml:space="preserve">sièges PFM</t>
  </si>
  <si>
    <t xml:space="preserve">TOTAL</t>
  </si>
  <si>
    <t xml:space="preserve">Peut candidater au second tour</t>
  </si>
  <si>
    <t xml:space="preserve">PRIME MAJ</t>
  </si>
  <si>
    <t xml:space="preserve">&gt;5% SE</t>
  </si>
  <si>
    <t xml:space="preserve">liste 1</t>
  </si>
  <si>
    <t xml:space="preserve">liste 2</t>
  </si>
  <si>
    <t xml:space="preserve">liste 3</t>
  </si>
  <si>
    <t xml:space="preserve">liste 4</t>
  </si>
  <si>
    <t xml:space="preserve">liste 5</t>
  </si>
  <si>
    <t xml:space="preserve">liste 6</t>
  </si>
  <si>
    <t xml:space="preserve">liste 7</t>
  </si>
  <si>
    <t xml:space="preserve">liste 8</t>
  </si>
  <si>
    <t xml:space="preserve">liste 9</t>
  </si>
  <si>
    <t xml:space="preserve">liste 10</t>
  </si>
  <si>
    <t xml:space="preserve">TOTAUX</t>
  </si>
  <si>
    <t xml:space="preserve">Nombre de voix 
pour répartition</t>
  </si>
  <si>
    <t xml:space="preserve">Pour faire une répartition manuelle il convient de suivre les étapes suivantes :</t>
  </si>
  <si>
    <t xml:space="preserve">étape 1 automatique (reprise des données de l'onglet 1) : sélection des listes admises à la répartition des sièges</t>
  </si>
  <si>
    <t xml:space="preserve">Ces étapes sont automatiques. Les données renseignées au sein du premier onglet sont automatiquement reportées au sein de ces deux premiers tableaux.</t>
  </si>
  <si>
    <t xml:space="preserve">Listes admises à la répartition (a obtenu au moins 5 % des suffrages exprimés)</t>
  </si>
  <si>
    <t xml:space="preserve">Listes</t>
  </si>
  <si>
    <t xml:space="preserve">suffrages</t>
  </si>
  <si>
    <t xml:space="preserve">%</t>
  </si>
  <si>
    <t xml:space="preserve">suffrages pris en compte</t>
  </si>
  <si>
    <t xml:space="preserve">Total</t>
  </si>
  <si>
    <t xml:space="preserve">étape 2 automatique : répartition des sièges au quotient</t>
  </si>
  <si>
    <t xml:space="preserve">sièges au Q</t>
  </si>
  <si>
    <t xml:space="preserve">il reste </t>
  </si>
  <si>
    <t xml:space="preserve">sièges à attribuer à la PFM</t>
  </si>
  <si>
    <t xml:space="preserve">Le nombre de sièges restant à attribuer à la PFM est indiqué ici.</t>
  </si>
  <si>
    <t xml:space="preserve">étape 3 : répartition des sièges à la plus forte moyenne (PFM) pour chaque siège. </t>
  </si>
  <si>
    <t xml:space="preserve">1er siège</t>
  </si>
  <si>
    <t xml:space="preserve">PFM : (suffrages / (sièges déjà obtenus +1)) </t>
  </si>
  <si>
    <t xml:space="preserve">le siège est attribué à la liste obtenant la plus forte moyenne</t>
  </si>
  <si>
    <r>
      <rPr>
        <sz val="11"/>
        <rFont val="Calibri"/>
        <family val="2"/>
        <charset val="1"/>
      </rPr>
      <t xml:space="preserve">Dans ce tableau apparaissent en rouge les listes pour lesquelles la moyenne est identique. Ce siège doit être attribué à la liste recueillant le plus de suffrages. Si plusieurs listes ont le même nombre de suffrages, le siège est attribué au candidat le plus âgé.  </t>
    </r>
    <r>
      <rPr>
        <sz val="11"/>
        <color rgb="FFFF0000"/>
        <rFont val="Calibri"/>
        <family val="2"/>
        <charset val="1"/>
      </rPr>
      <t xml:space="preserve"> 
</t>
    </r>
  </si>
  <si>
    <t xml:space="preserve">siège suivant</t>
  </si>
  <si>
    <t xml:space="preserve">PFM : suffrages / (sièges déjà obtenus +1)</t>
  </si>
  <si>
    <t xml:space="preserve">Sièges à la PFM (issus des étapes précédentes)</t>
  </si>
  <si>
    <t xml:space="preserve">PFM 2ème siège : (suffrages / (sièges déjà obtenus +1)) </t>
  </si>
  <si>
    <t xml:space="preserve">Dans ce tableau, renseignez dans la (les) case(s) correspondante(s) le siège attribué à l'étape précédente. Recommencez autant de fois que nécessaire en ajoutant à chaque fois le  siège qui vient d'être attribué. A chaque fois, le nouveau siège à attribuer apparaîtra en rouge. En cas d'égalité, il revient à la liste qui recueille le plus de suffrages ; en cas de nouvelle égalité, il revient au candidat le plus âgé parmi les candidats susceptibles d'être élus</t>
  </si>
  <si>
    <t xml:space="preserve">EXEMPLES</t>
  </si>
  <si>
    <t xml:space="preserve">EX 1 : 1 seul siège à attribuer à la PFM : le siège revient à la liste qui a le plus de suffrages</t>
  </si>
  <si>
    <t xml:space="preserve">EX 2 : 1 seul siège à attribuer à la PFM entre des listes qui ont recueilli autant de voix: le siège revient au candidat le plus âgé susceptible d'être élu</t>
  </si>
  <si>
    <t xml:space="preserve">ELU</t>
  </si>
  <si>
    <t xml:space="preserve">Est élu le plus âgé des deux candidats positionnés en 7ème position sur ces deux listes </t>
  </si>
  <si>
    <t xml:space="preserve">EX 3 : 2 sièges à attribuer : le 1er siège est ici attribué à la liste qui recueille le plus de suffrages</t>
  </si>
  <si>
    <t xml:space="preserve">Le premier siège est attribué à la liste 3 qui a le plus de suffrages  il faut refaire le calcul pour le second siège</t>
  </si>
  <si>
    <t xml:space="preserve">EX 3 : 2 sièges à attribuer : 2nd siège</t>
  </si>
  <si>
    <t xml:space="preserve">1er siège à la PFM</t>
  </si>
  <si>
    <t xml:space="preserve">attribution deuxième siège</t>
  </si>
  <si>
    <t xml:space="preserve">Est élu le plus âgé des deux candidats positionnés en 3ème position sur leurs listes respectives </t>
  </si>
  <si>
    <t xml:space="preserve">on constate que les listes 1 et 2 ont la même moyenne et le même nombre de suffrages. En application de l'article L. 262, le siège est attribué au plus âgé des candidats susceptibles d'être proclamés élus.</t>
  </si>
  <si>
    <t xml:space="preserve">PFM jefferson</t>
  </si>
  <si>
    <t xml:space="preserve">LISTES</t>
  </si>
  <si>
    <t xml:space="preserve">SE</t>
  </si>
  <si>
    <t xml:space="preserve">calc rep au Q</t>
  </si>
  <si>
    <t xml:space="preserve">REP Q</t>
  </si>
  <si>
    <t xml:space="preserve">PFM</t>
  </si>
  <si>
    <t xml:space="preserve">Calcul 1° siège</t>
  </si>
  <si>
    <t xml:space="preserve">Attribution 1° siège</t>
  </si>
  <si>
    <t xml:space="preserve">Sièges restant à attribuer</t>
  </si>
  <si>
    <t xml:space="preserve">Calcul 2° siège</t>
  </si>
  <si>
    <t xml:space="preserve">Attribution 2° siège</t>
  </si>
  <si>
    <t xml:space="preserve">Calcul 3° siège</t>
  </si>
  <si>
    <t xml:space="preserve">Attribution 3° siège</t>
  </si>
  <si>
    <t xml:space="preserve">Calcul 4° siège</t>
  </si>
  <si>
    <t xml:space="preserve">Attribution 4° siège</t>
  </si>
  <si>
    <t xml:space="preserve">Calcul 5° siège</t>
  </si>
  <si>
    <t xml:space="preserve">Attribution 5° siège</t>
  </si>
  <si>
    <t xml:space="preserve">Calcul 6° siège</t>
  </si>
  <si>
    <t xml:space="preserve">Attribution 6° siège</t>
  </si>
  <si>
    <t xml:space="preserve">Calcul 7° siège</t>
  </si>
  <si>
    <t xml:space="preserve">Attribution 7° siège</t>
  </si>
  <si>
    <t xml:space="preserve">Calcul 8° siège</t>
  </si>
  <si>
    <t xml:space="preserve">Attribution 8° siège</t>
  </si>
  <si>
    <t xml:space="preserve">Calcul 9° siège</t>
  </si>
  <si>
    <t xml:space="preserve">Attribution 9° siège</t>
  </si>
  <si>
    <t xml:space="preserve">Calcul 10° siège</t>
  </si>
  <si>
    <t xml:space="preserve">Attribution 10° siège</t>
  </si>
  <si>
    <t xml:space="preserve">Calcul 11° siège</t>
  </si>
  <si>
    <t xml:space="preserve">Attribution 11° siège</t>
  </si>
  <si>
    <t xml:space="preserve">Calcul 12° siège</t>
  </si>
  <si>
    <t xml:space="preserve">Attribution 12° siège</t>
  </si>
  <si>
    <t xml:space="preserve">Calcul 13° siège</t>
  </si>
  <si>
    <t xml:space="preserve">Attribution 13° siège</t>
  </si>
  <si>
    <t xml:space="preserve">Calcul 14° siège</t>
  </si>
  <si>
    <t xml:space="preserve">Attribution 14° siège</t>
  </si>
  <si>
    <t xml:space="preserve">nombre de sièges </t>
  </si>
  <si>
    <t xml:space="preserve">reste à pourvoir </t>
  </si>
  <si>
    <t xml:space="preserve">Calcul Q</t>
  </si>
  <si>
    <t xml:space="preserve">Q</t>
  </si>
</sst>
</file>

<file path=xl/styles.xml><?xml version="1.0" encoding="utf-8"?>
<styleSheet xmlns="http://schemas.openxmlformats.org/spreadsheetml/2006/main">
  <numFmts count="6">
    <numFmt numFmtId="164" formatCode="General"/>
    <numFmt numFmtId="165" formatCode="0.00"/>
    <numFmt numFmtId="166" formatCode="#,##0"/>
    <numFmt numFmtId="167" formatCode="0"/>
    <numFmt numFmtId="168" formatCode="#,##0.00"/>
    <numFmt numFmtId="169" formatCode="0\ %"/>
  </numFmts>
  <fonts count="24">
    <font>
      <sz val="11"/>
      <color rgb="FF000000"/>
      <name val="Calibri"/>
      <family val="2"/>
      <charset val="1"/>
    </font>
    <font>
      <sz val="10"/>
      <name val="Arial"/>
      <family val="0"/>
    </font>
    <font>
      <sz val="10"/>
      <name val="Arial"/>
      <family val="0"/>
    </font>
    <font>
      <sz val="10"/>
      <name val="Arial"/>
      <family val="0"/>
    </font>
    <font>
      <sz val="10"/>
      <name val="Calibri"/>
      <family val="2"/>
      <charset val="1"/>
    </font>
    <font>
      <b val="true"/>
      <i val="true"/>
      <sz val="10"/>
      <name val="Calibri"/>
      <family val="2"/>
      <charset val="1"/>
    </font>
    <font>
      <b val="true"/>
      <i val="true"/>
      <sz val="18"/>
      <name val="Calibri"/>
      <family val="2"/>
      <charset val="1"/>
    </font>
    <font>
      <b val="true"/>
      <sz val="10"/>
      <name val="Calibri"/>
      <family val="2"/>
      <charset val="1"/>
    </font>
    <font>
      <b val="true"/>
      <u val="single"/>
      <sz val="10"/>
      <name val="Calibri"/>
      <family val="2"/>
      <charset val="1"/>
    </font>
    <font>
      <b val="true"/>
      <sz val="10"/>
      <color rgb="FFFF0000"/>
      <name val="Calibri"/>
      <family val="2"/>
      <charset val="1"/>
    </font>
    <font>
      <b val="true"/>
      <sz val="12"/>
      <name val="Calibri"/>
      <family val="2"/>
      <charset val="1"/>
    </font>
    <font>
      <i val="true"/>
      <sz val="8"/>
      <name val="Calibri"/>
      <family val="2"/>
      <charset val="1"/>
    </font>
    <font>
      <b val="true"/>
      <u val="single"/>
      <sz val="14"/>
      <color rgb="FF000000"/>
      <name val="Calibri"/>
      <family val="2"/>
      <charset val="1"/>
    </font>
    <font>
      <b val="true"/>
      <sz val="11"/>
      <color rgb="FF548235"/>
      <name val="Calibri"/>
      <family val="2"/>
      <charset val="1"/>
    </font>
    <font>
      <sz val="11"/>
      <name val="Calibri"/>
      <family val="2"/>
      <charset val="1"/>
    </font>
    <font>
      <sz val="11"/>
      <color rgb="FFFF0000"/>
      <name val="Calibri"/>
      <family val="2"/>
      <charset val="1"/>
    </font>
    <font>
      <b val="true"/>
      <sz val="11"/>
      <color rgb="FF000000"/>
      <name val="Calibri"/>
      <family val="2"/>
      <charset val="1"/>
    </font>
    <font>
      <b val="true"/>
      <sz val="14"/>
      <color rgb="FF000000"/>
      <name val="Calibri"/>
      <family val="2"/>
      <charset val="1"/>
    </font>
    <font>
      <sz val="10"/>
      <name val="Arial"/>
      <family val="2"/>
      <charset val="1"/>
    </font>
    <font>
      <b val="true"/>
      <sz val="10"/>
      <name val="Arial"/>
      <family val="2"/>
      <charset val="1"/>
    </font>
    <font>
      <b val="true"/>
      <sz val="9"/>
      <name val="Arial"/>
      <family val="2"/>
      <charset val="1"/>
    </font>
    <font>
      <sz val="9"/>
      <name val="Arial"/>
      <family val="2"/>
      <charset val="1"/>
    </font>
    <font>
      <sz val="9"/>
      <color rgb="FF808080"/>
      <name val="Arial"/>
      <family val="2"/>
      <charset val="1"/>
    </font>
    <font>
      <b val="true"/>
      <sz val="9"/>
      <color rgb="FF000000"/>
      <name val="Arial"/>
      <family val="2"/>
      <charset val="1"/>
    </font>
  </fonts>
  <fills count="15">
    <fill>
      <patternFill patternType="none"/>
    </fill>
    <fill>
      <patternFill patternType="gray125"/>
    </fill>
    <fill>
      <patternFill patternType="solid">
        <fgColor rgb="FFB9CDE5"/>
        <bgColor rgb="FFC6D9F1"/>
      </patternFill>
    </fill>
    <fill>
      <patternFill patternType="solid">
        <fgColor rgb="FFBFBFBF"/>
        <bgColor rgb="FFC0C0C0"/>
      </patternFill>
    </fill>
    <fill>
      <patternFill patternType="solid">
        <fgColor rgb="FFC6D9F1"/>
        <bgColor rgb="FFB9CDE5"/>
      </patternFill>
    </fill>
    <fill>
      <patternFill patternType="solid">
        <fgColor rgb="FFD7E4BD"/>
        <bgColor rgb="FFD9D9D9"/>
      </patternFill>
    </fill>
    <fill>
      <patternFill patternType="solid">
        <fgColor rgb="FFFFE699"/>
        <bgColor rgb="FFFCD5B5"/>
      </patternFill>
    </fill>
    <fill>
      <patternFill patternType="solid">
        <fgColor rgb="FFFF0000"/>
        <bgColor rgb="FF9C0006"/>
      </patternFill>
    </fill>
    <fill>
      <patternFill patternType="solid">
        <fgColor rgb="FFFCD5B5"/>
        <bgColor rgb="FFFFC7CE"/>
      </patternFill>
    </fill>
    <fill>
      <patternFill patternType="solid">
        <fgColor rgb="FFF2F2F2"/>
        <bgColor rgb="FFFFFFFF"/>
      </patternFill>
    </fill>
    <fill>
      <patternFill patternType="solid">
        <fgColor rgb="FFD9D9D9"/>
        <bgColor rgb="FFD7E4BD"/>
      </patternFill>
    </fill>
    <fill>
      <patternFill patternType="solid">
        <fgColor rgb="FFFFFF00"/>
        <bgColor rgb="FFFFFF00"/>
      </patternFill>
    </fill>
    <fill>
      <patternFill patternType="solid">
        <fgColor rgb="FFC0C0C0"/>
        <bgColor rgb="FFBFBFBF"/>
      </patternFill>
    </fill>
    <fill>
      <patternFill patternType="solid">
        <fgColor rgb="FFFFFFFF"/>
        <bgColor rgb="FFF2F2F2"/>
      </patternFill>
    </fill>
    <fill>
      <patternFill patternType="solid">
        <fgColor rgb="FFFFFF99"/>
        <bgColor rgb="FFFFE699"/>
      </patternFill>
    </fill>
  </fills>
  <borders count="58">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style="medium"/>
      <right/>
      <top/>
      <bottom style="thin"/>
      <diagonal/>
    </border>
    <border diagonalUp="false" diagonalDown="false">
      <left style="medium"/>
      <right style="medium"/>
      <top/>
      <bottom style="thin"/>
      <diagonal/>
    </border>
    <border diagonalUp="false" diagonalDown="false">
      <left style="medium"/>
      <right/>
      <top style="thin"/>
      <bottom style="thin"/>
      <diagonal/>
    </border>
    <border diagonalUp="false" diagonalDown="false">
      <left style="medium"/>
      <right style="medium"/>
      <top style="thin"/>
      <bottom style="thin"/>
      <diagonal/>
    </border>
    <border diagonalUp="false" diagonalDown="false">
      <left style="medium"/>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style="thin"/>
      <bottom style="medium"/>
      <diagonal/>
    </border>
    <border diagonalUp="false" diagonalDown="false">
      <left style="medium"/>
      <right style="medium"/>
      <top style="thin"/>
      <bottom style="medium"/>
      <diagonal/>
    </border>
    <border diagonalUp="false" diagonalDown="false">
      <left style="medium"/>
      <right style="medium"/>
      <top style="medium"/>
      <bottom/>
      <diagonal/>
    </border>
    <border diagonalUp="false" diagonalDown="false">
      <left/>
      <right style="medium"/>
      <top style="medium"/>
      <bottom style="medium"/>
      <diagonal/>
    </border>
    <border diagonalUp="false" diagonalDown="false">
      <left style="medium"/>
      <right style="thin"/>
      <top style="medium"/>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style="medium"/>
      <top/>
      <bottom style="thin"/>
      <diagonal/>
    </border>
    <border diagonalUp="false" diagonalDown="false">
      <left/>
      <right style="medium"/>
      <top/>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style="medium"/>
      <top style="thin"/>
      <bottom/>
      <diagonal/>
    </border>
    <border diagonalUp="false" diagonalDown="false">
      <left/>
      <right style="medium"/>
      <top style="thin"/>
      <bottom/>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top style="medium"/>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bottom/>
      <diagonal/>
    </border>
    <border diagonalUp="false" diagonalDown="false">
      <left style="thin"/>
      <right style="thin"/>
      <top/>
      <bottom/>
      <diagonal/>
    </border>
    <border diagonalUp="false" diagonalDown="false">
      <left style="medium"/>
      <right/>
      <top/>
      <bottom style="medium"/>
      <diagonal/>
    </border>
    <border diagonalUp="false" diagonalDown="false">
      <left/>
      <right/>
      <top/>
      <bottom style="medium"/>
      <diagonal/>
    </border>
    <border diagonalUp="false" diagonalDown="false">
      <left/>
      <right style="thin"/>
      <top style="medium"/>
      <bottom/>
      <diagonal/>
    </border>
    <border diagonalUp="false" diagonalDown="false">
      <left style="thin"/>
      <right style="thin"/>
      <top style="medium"/>
      <bottom/>
      <diagonal/>
    </border>
    <border diagonalUp="false" diagonalDown="false">
      <left style="thin"/>
      <right/>
      <top style="medium"/>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right/>
      <top style="thin"/>
      <bottom style="medium"/>
      <diagonal/>
    </border>
    <border diagonalUp="false" diagonalDown="false">
      <left/>
      <right style="medium"/>
      <top style="thin"/>
      <bottom style="medium"/>
      <diagonal/>
    </border>
    <border diagonalUp="false" diagonalDown="false">
      <left style="thin"/>
      <right style="medium"/>
      <top style="medium"/>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cellStyleXfs>
  <cellXfs count="21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center"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0" borderId="1"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true">
      <alignment horizontal="left" vertical="center" textRotation="0" wrapText="true" indent="0" shrinkToFit="false"/>
      <protection locked="true" hidden="false"/>
    </xf>
    <xf numFmtId="164" fontId="4" fillId="0" borderId="0" xfId="0" applyFont="true" applyBorder="true" applyAlignment="true" applyProtection="true">
      <alignment horizontal="left" vertical="center" textRotation="0" wrapText="true" indent="0" shrinkToFit="false"/>
      <protection locked="true" hidden="false"/>
    </xf>
    <xf numFmtId="164" fontId="4" fillId="0" borderId="0" xfId="0" applyFont="true" applyBorder="true" applyAlignment="true" applyProtection="true">
      <alignment horizontal="left" vertical="bottom" textRotation="0" wrapText="true" indent="0" shrinkToFit="false"/>
      <protection locked="true" hidden="false"/>
    </xf>
    <xf numFmtId="164" fontId="5" fillId="0" borderId="2"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false" applyAlignment="true" applyProtection="true">
      <alignment horizontal="left" vertical="bottom" textRotation="0" wrapText="false" indent="0" shrinkToFit="false"/>
      <protection locked="true" hidden="false"/>
    </xf>
    <xf numFmtId="164" fontId="7" fillId="0" borderId="3"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true"/>
      <protection locked="true" hidden="false"/>
    </xf>
    <xf numFmtId="164" fontId="7" fillId="0" borderId="0" xfId="0" applyFont="true" applyBorder="true" applyAlignment="true" applyProtection="true">
      <alignment horizontal="left" vertical="center" textRotation="0" wrapText="true" indent="0" shrinkToFit="true"/>
      <protection locked="tru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4" fillId="0" borderId="4" xfId="0" applyFont="true" applyBorder="true" applyAlignment="true" applyProtection="true">
      <alignment horizontal="center" vertical="top" textRotation="0" wrapText="true" indent="0" shrinkToFit="false"/>
      <protection locked="true" hidden="false"/>
    </xf>
    <xf numFmtId="164" fontId="4" fillId="0" borderId="5" xfId="0" applyFont="true" applyBorder="true" applyAlignment="true" applyProtection="true">
      <alignment horizontal="center" vertical="top" textRotation="0" wrapText="true" indent="0" shrinkToFit="false"/>
      <protection locked="true" hidden="false"/>
    </xf>
    <xf numFmtId="164" fontId="4" fillId="0" borderId="0" xfId="0" applyFont="true" applyBorder="true" applyAlignment="true" applyProtection="true">
      <alignment horizontal="center" vertical="top" textRotation="0" wrapText="true" indent="0" shrinkToFit="false"/>
      <protection locked="true" hidden="false"/>
    </xf>
    <xf numFmtId="164" fontId="7" fillId="0" borderId="0" xfId="0" applyFont="true" applyBorder="true" applyAlignment="true" applyProtection="true">
      <alignment horizontal="center" vertical="center" textRotation="0" wrapText="true" indent="0" shrinkToFit="true"/>
      <protection locked="true" hidden="false"/>
    </xf>
    <xf numFmtId="164" fontId="4" fillId="0" borderId="6" xfId="0" applyFont="true" applyBorder="true" applyAlignment="true" applyProtection="true">
      <alignment horizontal="center" vertical="top" textRotation="0" wrapText="true" indent="0" shrinkToFit="false"/>
      <protection locked="true" hidden="false"/>
    </xf>
    <xf numFmtId="164" fontId="4" fillId="0" borderId="7" xfId="0" applyFont="true" applyBorder="true" applyAlignment="true" applyProtection="true">
      <alignment horizontal="center" vertical="top" textRotation="0" wrapText="true" indent="0" shrinkToFit="false"/>
      <protection locked="true" hidden="false"/>
    </xf>
    <xf numFmtId="164" fontId="7" fillId="2" borderId="1" xfId="0" applyFont="true" applyBorder="true" applyAlignment="true" applyProtection="true">
      <alignment horizontal="center" vertical="center" textRotation="0" wrapText="true" indent="0" shrinkToFit="true"/>
      <protection locked="true" hidden="false"/>
    </xf>
    <xf numFmtId="164" fontId="7" fillId="3" borderId="1" xfId="0" applyFont="true" applyBorder="true" applyAlignment="true" applyProtection="true">
      <alignment horizontal="center" vertical="center" textRotation="0" wrapText="true" indent="0" shrinkToFit="true"/>
      <protection locked="false" hidden="false"/>
    </xf>
    <xf numFmtId="164" fontId="7" fillId="4" borderId="8" xfId="0" applyFont="true" applyBorder="true" applyAlignment="true" applyProtection="true">
      <alignment horizontal="center" vertical="bottom" textRotation="0" wrapText="false" indent="0" shrinkToFit="false"/>
      <protection locked="true" hidden="false"/>
    </xf>
    <xf numFmtId="164" fontId="7" fillId="0" borderId="9" xfId="0" applyFont="true" applyBorder="true" applyAlignment="true" applyProtection="true">
      <alignment horizontal="center" vertical="center" textRotation="0" wrapText="true" indent="0" shrinkToFit="false"/>
      <protection locked="true" hidden="false"/>
    </xf>
    <xf numFmtId="164" fontId="4" fillId="0" borderId="10" xfId="0" applyFont="true" applyBorder="true" applyAlignment="false" applyProtection="true">
      <alignment horizontal="general" vertical="bottom" textRotation="0" wrapText="false" indent="0" shrinkToFit="false"/>
      <protection locked="true" hidden="false"/>
    </xf>
    <xf numFmtId="164" fontId="7" fillId="0" borderId="10" xfId="0" applyFont="true" applyBorder="true" applyAlignment="true" applyProtection="true">
      <alignment horizontal="center" vertical="center" textRotation="0" wrapText="true" indent="0" shrinkToFit="false"/>
      <protection locked="true" hidden="false"/>
    </xf>
    <xf numFmtId="164" fontId="7" fillId="0" borderId="11" xfId="0" applyFont="true" applyBorder="true" applyAlignment="true" applyProtection="true">
      <alignment horizontal="center" vertical="center" textRotation="0" wrapText="true" indent="0" shrinkToFit="false"/>
      <protection locked="true" hidden="false"/>
    </xf>
    <xf numFmtId="164" fontId="4" fillId="0" borderId="6" xfId="0" applyFont="true" applyBorder="true" applyAlignment="true" applyProtection="true">
      <alignment horizontal="center" vertical="center" textRotation="0" wrapText="true" indent="0" shrinkToFit="false"/>
      <protection locked="true" hidden="false"/>
    </xf>
    <xf numFmtId="164" fontId="4" fillId="0" borderId="7"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4" fillId="0" borderId="10" xfId="0" applyFont="true" applyBorder="true" applyAlignment="true" applyProtection="true">
      <alignment horizontal="center" vertical="center" textRotation="0" wrapText="false" indent="0" shrinkToFit="false"/>
      <protection locked="true" hidden="false"/>
    </xf>
    <xf numFmtId="164" fontId="10" fillId="3" borderId="12" xfId="0" applyFont="true" applyBorder="true" applyAlignment="true" applyProtection="true">
      <alignment horizontal="center" vertical="bottom" textRotation="0" wrapText="false" indent="0" shrinkToFit="false"/>
      <protection locked="false" hidden="false"/>
    </xf>
    <xf numFmtId="164" fontId="4" fillId="0" borderId="13" xfId="0" applyFont="true" applyBorder="true" applyAlignment="false" applyProtection="true">
      <alignment horizontal="general" vertical="bottom" textRotation="0" wrapText="false" indent="0" shrinkToFit="false"/>
      <protection locked="true" hidden="false"/>
    </xf>
    <xf numFmtId="164" fontId="7" fillId="0" borderId="13" xfId="0" applyFont="true" applyBorder="true" applyAlignment="true" applyProtection="true">
      <alignment horizontal="center" vertical="bottom" textRotation="0" wrapText="false" indent="0" shrinkToFit="false"/>
      <protection locked="true" hidden="false"/>
    </xf>
    <xf numFmtId="164" fontId="4" fillId="0" borderId="14"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7" fillId="5" borderId="8" xfId="0" applyFont="true" applyBorder="true" applyAlignment="true" applyProtection="true">
      <alignment horizontal="center" vertical="bottom" textRotation="0" wrapText="false" indent="0" shrinkToFit="false"/>
      <protection locked="true" hidden="false"/>
    </xf>
    <xf numFmtId="164" fontId="4" fillId="0" borderId="15" xfId="0" applyFont="true" applyBorder="true" applyAlignment="true" applyProtection="true">
      <alignment horizontal="center" vertical="top" textRotation="0" wrapText="true" indent="0" shrinkToFit="false"/>
      <protection locked="true" hidden="false"/>
    </xf>
    <xf numFmtId="164" fontId="4" fillId="0" borderId="16" xfId="0" applyFont="true" applyBorder="true" applyAlignment="true" applyProtection="true">
      <alignment horizontal="center" vertical="top" textRotation="0" wrapText="true" indent="0" shrinkToFit="false"/>
      <protection locked="true" hidden="false"/>
    </xf>
    <xf numFmtId="164" fontId="4" fillId="0" borderId="0" xfId="0" applyFont="true" applyBorder="false" applyAlignment="true" applyProtection="true">
      <alignment horizontal="center" vertical="center" textRotation="0" wrapText="false" indent="0" shrinkToFit="false"/>
      <protection locked="true" hidden="false"/>
    </xf>
    <xf numFmtId="164" fontId="7" fillId="4" borderId="3" xfId="0" applyFont="true" applyBorder="true" applyAlignment="true" applyProtection="true">
      <alignment horizontal="center" vertical="center" textRotation="0" wrapText="false" indent="0" shrinkToFit="false"/>
      <protection locked="true" hidden="false"/>
    </xf>
    <xf numFmtId="164" fontId="7" fillId="6" borderId="17" xfId="0" applyFont="true" applyBorder="true" applyAlignment="true" applyProtection="true">
      <alignment horizontal="center" vertical="center" textRotation="0" wrapText="true" indent="0" shrinkToFit="false"/>
      <protection locked="true" hidden="false"/>
    </xf>
    <xf numFmtId="164" fontId="7" fillId="5" borderId="1"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5" fontId="7" fillId="0" borderId="1" xfId="0" applyFont="true" applyBorder="true" applyAlignment="true" applyProtection="true">
      <alignment horizontal="center" vertical="center" textRotation="0" wrapText="false" indent="0" shrinkToFit="false"/>
      <protection locked="true" hidden="false"/>
    </xf>
    <xf numFmtId="165" fontId="7" fillId="0" borderId="18" xfId="0" applyFont="true" applyBorder="true" applyAlignment="true" applyProtection="true">
      <alignment horizontal="center" vertical="center" textRotation="0" wrapText="true" indent="0" shrinkToFit="false"/>
      <protection locked="true" hidden="false"/>
    </xf>
    <xf numFmtId="165" fontId="7" fillId="4" borderId="1" xfId="0" applyFont="true" applyBorder="true" applyAlignment="true" applyProtection="true">
      <alignment horizontal="center" vertical="center" textRotation="0" wrapText="true" indent="0" shrinkToFit="false"/>
      <protection locked="true" hidden="false"/>
    </xf>
    <xf numFmtId="165" fontId="7" fillId="4" borderId="3" xfId="0" applyFont="true" applyBorder="true" applyAlignment="true" applyProtection="true">
      <alignment horizontal="center" vertical="center" textRotation="0" wrapText="true" indent="0" shrinkToFit="false"/>
      <protection locked="true" hidden="false"/>
    </xf>
    <xf numFmtId="165" fontId="7" fillId="6" borderId="1" xfId="0" applyFont="true" applyBorder="true" applyAlignment="true" applyProtection="true">
      <alignment horizontal="center" vertical="center" textRotation="0" wrapText="true" indent="0" shrinkToFit="false"/>
      <protection locked="true" hidden="false"/>
    </xf>
    <xf numFmtId="165" fontId="7" fillId="5" borderId="19" xfId="0" applyFont="true" applyBorder="true" applyAlignment="true" applyProtection="true">
      <alignment horizontal="center" vertical="center" textRotation="0" wrapText="true" indent="0" shrinkToFit="false"/>
      <protection locked="true" hidden="false"/>
    </xf>
    <xf numFmtId="165" fontId="7" fillId="5" borderId="20" xfId="0" applyFont="true" applyBorder="true" applyAlignment="true" applyProtection="true">
      <alignment horizontal="center" vertical="center" textRotation="0" wrapText="true" indent="0" shrinkToFit="false"/>
      <protection locked="true" hidden="false"/>
    </xf>
    <xf numFmtId="165" fontId="7" fillId="5" borderId="21" xfId="0" applyFont="true" applyBorder="true" applyAlignment="true" applyProtection="true">
      <alignment horizontal="center" vertical="center" textRotation="0" wrapText="true" indent="0" shrinkToFit="false"/>
      <protection locked="true" hidden="false"/>
    </xf>
    <xf numFmtId="165" fontId="7" fillId="5" borderId="22" xfId="0" applyFont="true" applyBorder="true" applyAlignment="true" applyProtection="true">
      <alignment horizontal="center" vertical="center" textRotation="0" wrapText="true" indent="0" shrinkToFit="false"/>
      <protection locked="true" hidden="false"/>
    </xf>
    <xf numFmtId="165" fontId="7" fillId="0" borderId="0" xfId="0" applyFont="true" applyBorder="true" applyAlignment="true" applyProtection="true">
      <alignment horizontal="center" vertical="center" textRotation="0" wrapText="true" indent="0" shrinkToFit="false"/>
      <protection locked="true" hidden="false"/>
    </xf>
    <xf numFmtId="164" fontId="4" fillId="3" borderId="5" xfId="0" applyFont="true" applyBorder="true" applyAlignment="false" applyProtection="true">
      <alignment horizontal="general" vertical="bottom" textRotation="0" wrapText="false" indent="0" shrinkToFit="false"/>
      <protection locked="false" hidden="false"/>
    </xf>
    <xf numFmtId="166" fontId="4" fillId="3" borderId="23" xfId="0" applyFont="true" applyBorder="true" applyAlignment="true" applyProtection="true">
      <alignment horizontal="center" vertical="bottom" textRotation="0" wrapText="false" indent="0" shrinkToFit="false"/>
      <protection locked="false" hidden="false"/>
    </xf>
    <xf numFmtId="166" fontId="4" fillId="3" borderId="23" xfId="0" applyFont="true" applyBorder="true" applyAlignment="false" applyProtection="true">
      <alignment horizontal="general" vertical="bottom" textRotation="0" wrapText="false" indent="0" shrinkToFit="false"/>
      <protection locked="false" hidden="false"/>
    </xf>
    <xf numFmtId="164" fontId="4" fillId="4" borderId="5" xfId="0" applyFont="true" applyBorder="true" applyAlignment="true" applyProtection="true">
      <alignment horizontal="center" vertical="bottom" textRotation="0" wrapText="false" indent="0" shrinkToFit="false"/>
      <protection locked="true" hidden="false"/>
    </xf>
    <xf numFmtId="166" fontId="4" fillId="4" borderId="5" xfId="0" applyFont="true" applyBorder="true" applyAlignment="true" applyProtection="true">
      <alignment horizontal="center" vertical="bottom" textRotation="0" wrapText="false" indent="0" shrinkToFit="false"/>
      <protection locked="true" hidden="false"/>
    </xf>
    <xf numFmtId="167" fontId="7" fillId="4" borderId="4" xfId="0" applyFont="true" applyBorder="true" applyAlignment="true" applyProtection="true">
      <alignment horizontal="center" vertical="center" textRotation="0" wrapText="true" indent="0" shrinkToFit="false"/>
      <protection locked="true" hidden="false"/>
    </xf>
    <xf numFmtId="167" fontId="7" fillId="6" borderId="5" xfId="0" applyFont="true" applyBorder="true" applyAlignment="true" applyProtection="true">
      <alignment horizontal="center" vertical="center" textRotation="0" wrapText="true" indent="0" shrinkToFit="false"/>
      <protection locked="true" hidden="false"/>
    </xf>
    <xf numFmtId="164" fontId="4" fillId="5" borderId="9" xfId="0" applyFont="true" applyBorder="true" applyAlignment="true" applyProtection="true">
      <alignment horizontal="center" vertical="bottom" textRotation="0" wrapText="false" indent="0" shrinkToFit="false"/>
      <protection locked="true" hidden="false"/>
    </xf>
    <xf numFmtId="164" fontId="4" fillId="5" borderId="10" xfId="0" applyFont="true" applyBorder="true" applyAlignment="true" applyProtection="false">
      <alignment horizontal="center" vertical="bottom" textRotation="0" wrapText="false" indent="0" shrinkToFit="false"/>
      <protection locked="true" hidden="false"/>
    </xf>
    <xf numFmtId="166" fontId="4" fillId="5" borderId="24" xfId="0" applyFont="true" applyBorder="true" applyAlignment="true" applyProtection="false">
      <alignment horizontal="center" vertical="bottom" textRotation="0" wrapText="false" indent="0" shrinkToFit="false"/>
      <protection locked="true" hidden="false"/>
    </xf>
    <xf numFmtId="167" fontId="7" fillId="5" borderId="11" xfId="0" applyFont="true" applyBorder="true" applyAlignment="true" applyProtection="true">
      <alignment horizontal="center" vertical="center" textRotation="0" wrapText="true" indent="0" shrinkToFit="false"/>
      <protection locked="true" hidden="false"/>
    </xf>
    <xf numFmtId="167" fontId="7" fillId="0" borderId="0" xfId="0" applyFont="true" applyBorder="true" applyAlignment="true" applyProtection="true">
      <alignment horizontal="center" vertical="center" textRotation="0" wrapText="true" indent="0" shrinkToFit="false"/>
      <protection locked="true" hidden="false"/>
    </xf>
    <xf numFmtId="164" fontId="4" fillId="3" borderId="7" xfId="0" applyFont="true" applyBorder="true" applyAlignment="false" applyProtection="true">
      <alignment horizontal="general" vertical="bottom" textRotation="0" wrapText="false" indent="0" shrinkToFit="false"/>
      <protection locked="false" hidden="false"/>
    </xf>
    <xf numFmtId="166" fontId="4" fillId="3" borderId="25" xfId="0" applyFont="true" applyBorder="true" applyAlignment="true" applyProtection="true">
      <alignment horizontal="center" vertical="bottom" textRotation="0" wrapText="false" indent="0" shrinkToFit="false"/>
      <protection locked="false" hidden="false"/>
    </xf>
    <xf numFmtId="164" fontId="4" fillId="3" borderId="26" xfId="0" applyFont="true" applyBorder="true" applyAlignment="false" applyProtection="true">
      <alignment horizontal="general" vertical="bottom" textRotation="0" wrapText="false" indent="0" shrinkToFit="false"/>
      <protection locked="false" hidden="false"/>
    </xf>
    <xf numFmtId="166" fontId="4" fillId="3" borderId="27" xfId="0" applyFont="true" applyBorder="true" applyAlignment="true" applyProtection="true">
      <alignment horizontal="center" vertical="bottom" textRotation="0" wrapText="false" indent="0" shrinkToFit="false"/>
      <protection locked="false" hidden="false"/>
    </xf>
    <xf numFmtId="164" fontId="4" fillId="5" borderId="28" xfId="0" applyFont="true" applyBorder="true" applyAlignment="true" applyProtection="true">
      <alignment horizontal="center" vertical="bottom" textRotation="0" wrapText="false" indent="0" shrinkToFit="false"/>
      <protection locked="true" hidden="false"/>
    </xf>
    <xf numFmtId="167" fontId="7" fillId="5" borderId="29" xfId="0" applyFont="true" applyBorder="true" applyAlignment="true" applyProtection="true">
      <alignment horizontal="center" vertical="center" textRotation="0" wrapText="true" indent="0" shrinkToFit="false"/>
      <protection locked="true" hidden="false"/>
    </xf>
    <xf numFmtId="168" fontId="7" fillId="0" borderId="1" xfId="0" applyFont="true" applyBorder="true" applyAlignment="true" applyProtection="true">
      <alignment horizontal="center" vertical="center" textRotation="0" wrapText="false" indent="0" shrinkToFit="false"/>
      <protection locked="true" hidden="false"/>
    </xf>
    <xf numFmtId="166" fontId="4" fillId="0" borderId="18" xfId="0" applyFont="true" applyBorder="true" applyAlignment="true" applyProtection="true">
      <alignment horizontal="center" vertical="bottom" textRotation="0" wrapText="false" indent="0" shrinkToFit="false"/>
      <protection locked="true" hidden="false"/>
    </xf>
    <xf numFmtId="166" fontId="4" fillId="0" borderId="18" xfId="0" applyFont="true" applyBorder="true" applyAlignment="false" applyProtection="true">
      <alignment horizontal="general" vertical="bottom" textRotation="0" wrapText="false" indent="0" shrinkToFit="false"/>
      <protection locked="true" hidden="false"/>
    </xf>
    <xf numFmtId="164" fontId="4" fillId="4" borderId="1" xfId="0" applyFont="true" applyBorder="true" applyAlignment="true" applyProtection="true">
      <alignment horizontal="center" vertical="bottom" textRotation="0" wrapText="false" indent="0" shrinkToFit="false"/>
      <protection locked="true" hidden="false"/>
    </xf>
    <xf numFmtId="166" fontId="7" fillId="4" borderId="30" xfId="0" applyFont="true" applyBorder="true" applyAlignment="true" applyProtection="true">
      <alignment horizontal="center" vertical="center" textRotation="0" wrapText="false" indent="0" shrinkToFit="false"/>
      <protection locked="true" hidden="false"/>
    </xf>
    <xf numFmtId="166" fontId="7" fillId="6" borderId="1" xfId="0" applyFont="true" applyBorder="true" applyAlignment="true" applyProtection="true">
      <alignment horizontal="center" vertical="center" textRotation="0" wrapText="false" indent="0" shrinkToFit="false"/>
      <protection locked="true" hidden="false"/>
    </xf>
    <xf numFmtId="164" fontId="4" fillId="5" borderId="31" xfId="0" applyFont="true" applyBorder="true" applyAlignment="true" applyProtection="true">
      <alignment horizontal="center" vertical="bottom" textRotation="0" wrapText="false" indent="0" shrinkToFit="false"/>
      <protection locked="true" hidden="false"/>
    </xf>
    <xf numFmtId="164" fontId="4" fillId="5" borderId="32" xfId="0" applyFont="true" applyBorder="true" applyAlignment="false" applyProtection="true">
      <alignment horizontal="general" vertical="bottom" textRotation="0" wrapText="false" indent="0" shrinkToFit="false"/>
      <protection locked="true" hidden="false"/>
    </xf>
    <xf numFmtId="164" fontId="4" fillId="5" borderId="33" xfId="0" applyFont="true" applyBorder="true" applyAlignment="false" applyProtection="true">
      <alignment horizontal="general" vertical="bottom" textRotation="0" wrapText="false" indent="0" shrinkToFit="false"/>
      <protection locked="true" hidden="false"/>
    </xf>
    <xf numFmtId="167" fontId="7" fillId="5" borderId="34" xfId="0" applyFont="true" applyBorder="true" applyAlignment="true" applyProtection="true">
      <alignment horizontal="center" vertical="center" textRotation="0" wrapText="true" indent="0" shrinkToFit="false"/>
      <protection locked="true" hidden="false"/>
    </xf>
    <xf numFmtId="168" fontId="7" fillId="0" borderId="2" xfId="0" applyFont="true" applyBorder="true" applyAlignment="true" applyProtection="true">
      <alignment horizontal="center" vertical="center" textRotation="0" wrapText="true" indent="0" shrinkToFit="false"/>
      <protection locked="true" hidden="false"/>
    </xf>
    <xf numFmtId="166" fontId="4" fillId="0" borderId="35" xfId="0" applyFont="true" applyBorder="true" applyAlignment="true" applyProtection="true">
      <alignment horizontal="center" vertical="bottom" textRotation="0" wrapText="false" indent="0" shrinkToFit="false"/>
      <protection locked="true" hidden="false"/>
    </xf>
    <xf numFmtId="166" fontId="4" fillId="0" borderId="0" xfId="0" applyFont="true" applyBorder="true" applyAlignment="false" applyProtection="true">
      <alignment horizontal="general" vertical="bottom" textRotation="0" wrapText="false" indent="0" shrinkToFit="false"/>
      <protection locked="true" hidden="false"/>
    </xf>
    <xf numFmtId="166" fontId="4" fillId="0" borderId="0" xfId="0" applyFont="true" applyBorder="true" applyAlignment="true" applyProtection="true">
      <alignment horizontal="center" vertical="bottom" textRotation="0" wrapText="false" indent="0" shrinkToFit="false"/>
      <protection locked="true" hidden="false"/>
    </xf>
    <xf numFmtId="166" fontId="4" fillId="0" borderId="1" xfId="0" applyFont="true" applyBorder="true" applyAlignment="true" applyProtection="true">
      <alignment horizontal="center" vertical="center" textRotation="0" wrapText="true" indent="0" shrinkToFit="false"/>
      <protection locked="true" hidden="false"/>
    </xf>
    <xf numFmtId="166" fontId="4" fillId="0" borderId="0" xfId="0" applyFont="true" applyBorder="true" applyAlignment="true" applyProtection="true">
      <alignment horizontal="center" vertical="center" textRotation="0" wrapText="false" indent="0" shrinkToFit="false"/>
      <protection locked="true" hidden="false"/>
    </xf>
    <xf numFmtId="166" fontId="4" fillId="0" borderId="1" xfId="0" applyFont="true" applyBorder="true" applyAlignment="true" applyProtection="true">
      <alignment horizontal="general" vertical="center" textRotation="0" wrapText="true" indent="0" shrinkToFit="false"/>
      <protection locked="true" hidden="false"/>
    </xf>
    <xf numFmtId="167" fontId="7" fillId="7" borderId="1"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9" fillId="0" borderId="1"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10" xfId="0" applyFont="true" applyBorder="true" applyAlignment="true" applyProtection="false">
      <alignment horizontal="center" vertical="center" textRotation="0" wrapText="true" indent="0" shrinkToFit="false"/>
      <protection locked="true" hidden="false"/>
    </xf>
    <xf numFmtId="164" fontId="0" fillId="2" borderId="10" xfId="0" applyFont="false" applyBorder="true" applyAlignment="false" applyProtection="false">
      <alignment horizontal="general" vertical="bottom" textRotation="0" wrapText="false" indent="0" shrinkToFit="false"/>
      <protection locked="true" hidden="false"/>
    </xf>
    <xf numFmtId="169" fontId="0" fillId="2" borderId="10" xfId="19" applyFont="true" applyBorder="true" applyAlignment="true" applyProtection="true">
      <alignment horizontal="general" vertical="bottom" textRotation="0" wrapText="false" indent="0" shrinkToFit="false"/>
      <protection locked="true" hidden="false"/>
    </xf>
    <xf numFmtId="164" fontId="0" fillId="2" borderId="10"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true" indent="0" shrinkToFit="false"/>
      <protection locked="true" hidden="false"/>
    </xf>
    <xf numFmtId="164" fontId="0" fillId="8" borderId="3" xfId="0" applyFont="true" applyBorder="true" applyAlignment="true" applyProtection="false">
      <alignment horizontal="right" vertical="center" textRotation="0" wrapText="false" indent="0" shrinkToFit="false"/>
      <protection locked="true" hidden="false"/>
    </xf>
    <xf numFmtId="166" fontId="16" fillId="8" borderId="36" xfId="0" applyFont="true" applyBorder="true" applyAlignment="true" applyProtection="false">
      <alignment horizontal="center" vertical="center" textRotation="0" wrapText="false" indent="0" shrinkToFit="false"/>
      <protection locked="true" hidden="false"/>
    </xf>
    <xf numFmtId="164" fontId="0" fillId="8" borderId="18"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general" vertical="center" textRotation="0" wrapText="true" indent="0" shrinkToFit="false"/>
      <protection locked="true" hidden="false"/>
    </xf>
    <xf numFmtId="167" fontId="0" fillId="2" borderId="10" xfId="0" applyFont="false" applyBorder="true" applyAlignment="false" applyProtection="false">
      <alignment horizontal="general" vertical="bottom" textRotation="0" wrapText="false" indent="0" shrinkToFit="false"/>
      <protection locked="true" hidden="false"/>
    </xf>
    <xf numFmtId="164" fontId="0" fillId="2" borderId="10" xfId="0" applyFont="true" applyBorder="true" applyAlignment="true" applyProtection="false">
      <alignment horizontal="general" vertical="center" textRotation="0" wrapText="false" indent="0" shrinkToFit="false"/>
      <protection locked="true" hidden="false"/>
    </xf>
    <xf numFmtId="164" fontId="0" fillId="9" borderId="10"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0" fillId="10" borderId="10" xfId="0" applyFont="false" applyBorder="true" applyAlignment="true" applyProtection="true">
      <alignment horizontal="center" vertical="bottom" textRotation="0" wrapText="false" indent="0" shrinkToFit="false"/>
      <protection locked="false" hidden="false"/>
    </xf>
    <xf numFmtId="164" fontId="0" fillId="9" borderId="30" xfId="0" applyFont="false" applyBorder="true" applyAlignment="false" applyProtection="false">
      <alignment horizontal="general" vertical="bottom" textRotation="0" wrapText="false" indent="0" shrinkToFit="false"/>
      <protection locked="true" hidden="false"/>
    </xf>
    <xf numFmtId="164" fontId="16" fillId="9" borderId="37" xfId="0" applyFont="true" applyBorder="true" applyAlignment="true" applyProtection="false">
      <alignment horizontal="center" vertical="center" textRotation="0" wrapText="true" indent="0" shrinkToFit="false"/>
      <protection locked="true" hidden="false"/>
    </xf>
    <xf numFmtId="164" fontId="17" fillId="9" borderId="1" xfId="0" applyFont="true" applyBorder="true" applyAlignment="true" applyProtection="false">
      <alignment horizontal="center" vertical="center" textRotation="0" wrapText="true" indent="0" shrinkToFit="false"/>
      <protection locked="true" hidden="false"/>
    </xf>
    <xf numFmtId="164" fontId="0" fillId="9" borderId="37" xfId="0" applyFont="false" applyBorder="true" applyAlignment="false" applyProtection="false">
      <alignment horizontal="general" vertical="bottom" textRotation="0" wrapText="false" indent="0" shrinkToFit="false"/>
      <protection locked="true" hidden="false"/>
    </xf>
    <xf numFmtId="164" fontId="0" fillId="9" borderId="38" xfId="0" applyFont="false" applyBorder="true" applyAlignment="false" applyProtection="false">
      <alignment horizontal="general" vertical="bottom" textRotation="0" wrapText="false" indent="0" shrinkToFit="false"/>
      <protection locked="true" hidden="false"/>
    </xf>
    <xf numFmtId="164" fontId="0" fillId="9" borderId="39" xfId="0" applyFont="false" applyBorder="true" applyAlignment="false" applyProtection="false">
      <alignment horizontal="general" vertical="bottom" textRotation="0" wrapText="false" indent="0" shrinkToFit="false"/>
      <protection locked="true" hidden="false"/>
    </xf>
    <xf numFmtId="164" fontId="0" fillId="9" borderId="0" xfId="0" applyFont="false" applyBorder="true" applyAlignment="false" applyProtection="false">
      <alignment horizontal="general" vertical="bottom" textRotation="0" wrapText="false" indent="0" shrinkToFit="false"/>
      <protection locked="true" hidden="false"/>
    </xf>
    <xf numFmtId="164" fontId="0" fillId="9" borderId="0" xfId="0" applyFont="false" applyBorder="true" applyAlignment="true" applyProtection="false">
      <alignment horizontal="center" vertical="bottom" textRotation="0" wrapText="false" indent="0" shrinkToFit="false"/>
      <protection locked="true" hidden="false"/>
    </xf>
    <xf numFmtId="164" fontId="0" fillId="9" borderId="40" xfId="0" applyFont="false" applyBorder="true" applyAlignment="false" applyProtection="false">
      <alignment horizontal="general" vertical="bottom" textRotation="0" wrapText="false" indent="0" shrinkToFit="false"/>
      <protection locked="true" hidden="false"/>
    </xf>
    <xf numFmtId="164" fontId="16" fillId="9" borderId="1" xfId="0" applyFont="true" applyBorder="true" applyAlignment="true" applyProtection="false">
      <alignment horizontal="center" vertical="bottom" textRotation="0" wrapText="false" indent="0" shrinkToFit="false"/>
      <protection locked="true" hidden="false"/>
    </xf>
    <xf numFmtId="164" fontId="0" fillId="9" borderId="20" xfId="0" applyFont="true" applyBorder="true" applyAlignment="true" applyProtection="false">
      <alignment horizontal="center" vertical="center" textRotation="0" wrapText="true" indent="0" shrinkToFit="false"/>
      <protection locked="true" hidden="false"/>
    </xf>
    <xf numFmtId="164" fontId="0" fillId="9" borderId="20" xfId="0" applyFont="true" applyBorder="true" applyAlignment="false" applyProtection="false">
      <alignment horizontal="general" vertical="bottom" textRotation="0" wrapText="false" indent="0" shrinkToFit="false"/>
      <protection locked="true" hidden="false"/>
    </xf>
    <xf numFmtId="164" fontId="0" fillId="9" borderId="10" xfId="0" applyFont="false" applyBorder="true" applyAlignment="false" applyProtection="false">
      <alignment horizontal="general" vertical="bottom" textRotation="0" wrapText="false" indent="0" shrinkToFit="false"/>
      <protection locked="true" hidden="false"/>
    </xf>
    <xf numFmtId="164" fontId="0" fillId="9" borderId="10" xfId="0" applyFont="false" applyBorder="true" applyAlignment="true" applyProtection="false">
      <alignment horizontal="center" vertical="bottom" textRotation="0" wrapText="false" indent="0" shrinkToFit="false"/>
      <protection locked="true" hidden="false"/>
    </xf>
    <xf numFmtId="164" fontId="0" fillId="9" borderId="24" xfId="0" applyFont="false" applyBorder="true" applyAlignment="true" applyProtection="false">
      <alignment horizontal="center" vertical="bottom" textRotation="0" wrapText="false" indent="0" shrinkToFit="false"/>
      <protection locked="true" hidden="false"/>
    </xf>
    <xf numFmtId="164" fontId="0" fillId="6" borderId="41" xfId="0" applyFont="true" applyBorder="true" applyAlignment="true" applyProtection="false">
      <alignment horizontal="center" vertical="center" textRotation="0" wrapText="true" indent="0" shrinkToFit="false"/>
      <protection locked="true" hidden="false"/>
    </xf>
    <xf numFmtId="167" fontId="0" fillId="9" borderId="10" xfId="0" applyFont="false" applyBorder="true" applyAlignment="false" applyProtection="false">
      <alignment horizontal="general" vertical="bottom" textRotation="0" wrapText="false" indent="0" shrinkToFit="false"/>
      <protection locked="true" hidden="false"/>
    </xf>
    <xf numFmtId="164" fontId="0" fillId="9" borderId="42" xfId="0" applyFont="true" applyBorder="true" applyAlignment="true" applyProtection="false">
      <alignment horizontal="center" vertical="center" textRotation="0" wrapText="true" indent="0" shrinkToFit="false"/>
      <protection locked="true" hidden="false"/>
    </xf>
    <xf numFmtId="164" fontId="0" fillId="9" borderId="24" xfId="0" applyFont="false" applyBorder="true" applyAlignment="false" applyProtection="false">
      <alignment horizontal="general" vertical="bottom" textRotation="0" wrapText="false" indent="0" shrinkToFit="false"/>
      <protection locked="true" hidden="false"/>
    </xf>
    <xf numFmtId="164" fontId="0" fillId="6" borderId="39" xfId="0" applyFont="true" applyBorder="true" applyAlignment="true" applyProtection="false">
      <alignment horizontal="center" vertical="center" textRotation="0" wrapText="true" indent="0" shrinkToFit="false"/>
      <protection locked="true" hidden="false"/>
    </xf>
    <xf numFmtId="164" fontId="15" fillId="11" borderId="10" xfId="0" applyFont="true" applyBorder="true" applyAlignment="true" applyProtection="false">
      <alignment horizontal="center" vertical="bottom" textRotation="0" wrapText="false" indent="0" shrinkToFit="false"/>
      <protection locked="true" hidden="false"/>
    </xf>
    <xf numFmtId="164" fontId="16" fillId="9" borderId="0" xfId="0" applyFont="true" applyBorder="true" applyAlignment="false" applyProtection="false">
      <alignment horizontal="general" vertical="bottom" textRotation="0" wrapText="false" indent="0" shrinkToFit="false"/>
      <protection locked="true" hidden="false"/>
    </xf>
    <xf numFmtId="164" fontId="0" fillId="9" borderId="43" xfId="0" applyFont="false" applyBorder="true" applyAlignment="false" applyProtection="false">
      <alignment horizontal="general" vertical="bottom" textRotation="0" wrapText="false" indent="0" shrinkToFit="false"/>
      <protection locked="true" hidden="false"/>
    </xf>
    <xf numFmtId="164" fontId="0" fillId="9" borderId="44" xfId="0" applyFont="false" applyBorder="true" applyAlignment="false" applyProtection="false">
      <alignment horizontal="general" vertical="bottom" textRotation="0" wrapText="false" indent="0" shrinkToFit="false"/>
      <protection locked="true" hidden="false"/>
    </xf>
    <xf numFmtId="164" fontId="0" fillId="9" borderId="44" xfId="0" applyFont="false" applyBorder="true" applyAlignment="true" applyProtection="false">
      <alignment horizontal="center" vertical="bottom" textRotation="0" wrapText="false" indent="0" shrinkToFit="false"/>
      <protection locked="true" hidden="false"/>
    </xf>
    <xf numFmtId="164" fontId="0" fillId="9" borderId="35"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18" fillId="0" borderId="0" xfId="0" applyFont="true" applyBorder="false" applyAlignment="false" applyProtection="true">
      <alignment horizontal="general" vertical="bottom" textRotation="0" wrapText="false" indent="0" shrinkToFit="false"/>
      <protection locked="true" hidden="true"/>
    </xf>
    <xf numFmtId="164" fontId="19" fillId="3" borderId="30" xfId="0" applyFont="true" applyBorder="true" applyAlignment="true" applyProtection="true">
      <alignment horizontal="center" vertical="center" textRotation="0" wrapText="true" indent="0" shrinkToFit="false"/>
      <protection locked="true" hidden="true"/>
    </xf>
    <xf numFmtId="164" fontId="19" fillId="3" borderId="17" xfId="0" applyFont="true" applyBorder="true" applyAlignment="true" applyProtection="true">
      <alignment horizontal="center" vertical="center" textRotation="0" wrapText="true" indent="0" shrinkToFit="false"/>
      <protection locked="true" hidden="true"/>
    </xf>
    <xf numFmtId="164" fontId="20" fillId="12" borderId="37" xfId="0" applyFont="true" applyBorder="true" applyAlignment="true" applyProtection="true">
      <alignment horizontal="general" vertical="center" textRotation="0" wrapText="true" indent="0" shrinkToFit="false"/>
      <protection locked="true" hidden="true"/>
    </xf>
    <xf numFmtId="164" fontId="20" fillId="12" borderId="38" xfId="0" applyFont="true" applyBorder="true" applyAlignment="true" applyProtection="true">
      <alignment horizontal="general" vertical="center" textRotation="0" wrapText="true" indent="0" shrinkToFit="false"/>
      <protection locked="true" hidden="true"/>
    </xf>
    <xf numFmtId="164" fontId="20" fillId="12" borderId="30" xfId="0" applyFont="true" applyBorder="true" applyAlignment="true" applyProtection="true">
      <alignment horizontal="general" vertical="center" textRotation="0" wrapText="true" indent="0" shrinkToFit="false"/>
      <protection locked="true" hidden="true"/>
    </xf>
    <xf numFmtId="164" fontId="20" fillId="12" borderId="45" xfId="0" applyFont="true" applyBorder="true" applyAlignment="true" applyProtection="true">
      <alignment horizontal="general" vertical="center" textRotation="0" wrapText="true" indent="0" shrinkToFit="false"/>
      <protection locked="true" hidden="true"/>
    </xf>
    <xf numFmtId="164" fontId="20" fillId="12" borderId="46" xfId="0" applyFont="true" applyBorder="true" applyAlignment="true" applyProtection="true">
      <alignment horizontal="general" vertical="center" textRotation="0" wrapText="true" indent="0" shrinkToFit="false"/>
      <protection locked="true" hidden="true"/>
    </xf>
    <xf numFmtId="164" fontId="20" fillId="12" borderId="47" xfId="0" applyFont="true" applyBorder="true" applyAlignment="true" applyProtection="true">
      <alignment horizontal="general" vertical="center" textRotation="0" wrapText="true" indent="0" shrinkToFit="false"/>
      <protection locked="true" hidden="true"/>
    </xf>
    <xf numFmtId="164" fontId="20" fillId="12" borderId="17" xfId="0" applyFont="true" applyBorder="true" applyAlignment="true" applyProtection="true">
      <alignment horizontal="general" vertical="center" textRotation="0" wrapText="true" indent="0" shrinkToFit="false"/>
      <protection locked="true" hidden="true"/>
    </xf>
    <xf numFmtId="166" fontId="18" fillId="13" borderId="10" xfId="0" applyFont="true" applyBorder="true" applyAlignment="true" applyProtection="true">
      <alignment horizontal="right" vertical="center" textRotation="0" wrapText="true" indent="0" shrinkToFit="false"/>
      <protection locked="true" hidden="true"/>
    </xf>
    <xf numFmtId="166" fontId="18" fillId="13" borderId="24" xfId="0" applyFont="true" applyBorder="true" applyAlignment="true" applyProtection="true">
      <alignment horizontal="right" vertical="center" textRotation="0" wrapText="true" indent="0" shrinkToFit="false"/>
      <protection locked="true" hidden="true"/>
    </xf>
    <xf numFmtId="164" fontId="0" fillId="3" borderId="24" xfId="0" applyFont="false" applyBorder="true" applyAlignment="true" applyProtection="true">
      <alignment horizontal="center" vertical="bottom" textRotation="0" wrapText="false" indent="0" shrinkToFit="false"/>
      <protection locked="true" hidden="true"/>
    </xf>
    <xf numFmtId="164" fontId="0" fillId="14" borderId="9" xfId="0" applyFont="false" applyBorder="true" applyAlignment="false" applyProtection="true">
      <alignment horizontal="general" vertical="bottom" textRotation="0" wrapText="false" indent="0" shrinkToFit="false"/>
      <protection locked="true" hidden="true"/>
    </xf>
    <xf numFmtId="166" fontId="0" fillId="14" borderId="10" xfId="0" applyFont="false" applyBorder="true" applyAlignment="false" applyProtection="true">
      <alignment horizontal="general" vertical="bottom" textRotation="0" wrapText="false" indent="0" shrinkToFit="false"/>
      <protection locked="true" hidden="true"/>
    </xf>
    <xf numFmtId="166" fontId="21" fillId="3" borderId="48" xfId="0" applyFont="true" applyBorder="true" applyAlignment="true" applyProtection="true">
      <alignment horizontal="right" vertical="center" textRotation="0" wrapText="false" indent="0" shrinkToFit="false"/>
      <protection locked="true" hidden="true"/>
    </xf>
    <xf numFmtId="166" fontId="22" fillId="12" borderId="48" xfId="0" applyFont="true" applyBorder="true" applyAlignment="true" applyProtection="true">
      <alignment horizontal="right" vertical="center" textRotation="0" wrapText="false" indent="0" shrinkToFit="false"/>
      <protection locked="true" hidden="true"/>
    </xf>
    <xf numFmtId="166" fontId="21" fillId="14" borderId="25" xfId="0" applyFont="true" applyBorder="true" applyAlignment="true" applyProtection="true">
      <alignment horizontal="right" vertical="center" textRotation="0" wrapText="false" indent="0" shrinkToFit="false"/>
      <protection locked="true" hidden="true"/>
    </xf>
    <xf numFmtId="166" fontId="21" fillId="12" borderId="6" xfId="0" applyFont="true" applyBorder="true" applyAlignment="true" applyProtection="true">
      <alignment horizontal="right" vertical="center" textRotation="0" wrapText="false" indent="0" shrinkToFit="false"/>
      <protection locked="true" hidden="true"/>
    </xf>
    <xf numFmtId="166" fontId="21" fillId="12" borderId="49" xfId="0" applyFont="true" applyBorder="true" applyAlignment="true" applyProtection="true">
      <alignment horizontal="right" vertical="center" textRotation="0" wrapText="false" indent="0" shrinkToFit="false"/>
      <protection locked="true" hidden="true"/>
    </xf>
    <xf numFmtId="166" fontId="21" fillId="3" borderId="10" xfId="0" applyFont="true" applyBorder="true" applyAlignment="true" applyProtection="true">
      <alignment horizontal="right" vertical="center" textRotation="0" wrapText="false" indent="0" shrinkToFit="false"/>
      <protection locked="true" hidden="true"/>
    </xf>
    <xf numFmtId="166" fontId="22" fillId="12" borderId="10" xfId="0" applyFont="true" applyBorder="true" applyAlignment="true" applyProtection="true">
      <alignment horizontal="right" vertical="center" textRotation="0" wrapText="false" indent="0" shrinkToFit="false"/>
      <protection locked="true" hidden="true"/>
    </xf>
    <xf numFmtId="166" fontId="21" fillId="14" borderId="24" xfId="0" applyFont="true" applyBorder="true" applyAlignment="true" applyProtection="true">
      <alignment horizontal="right" vertical="center" textRotation="0" wrapText="false" indent="0" shrinkToFit="false"/>
      <protection locked="true" hidden="true"/>
    </xf>
    <xf numFmtId="166" fontId="22" fillId="3" borderId="48" xfId="0" applyFont="true" applyBorder="true" applyAlignment="true" applyProtection="true">
      <alignment horizontal="right" vertical="center" textRotation="0" wrapText="false" indent="0" shrinkToFit="false"/>
      <protection locked="true" hidden="true"/>
    </xf>
    <xf numFmtId="166" fontId="21" fillId="3" borderId="25" xfId="0" applyFont="true" applyBorder="true" applyAlignment="true" applyProtection="true">
      <alignment horizontal="right" vertical="center" textRotation="0" wrapText="false" indent="0" shrinkToFit="false"/>
      <protection locked="true" hidden="true"/>
    </xf>
    <xf numFmtId="166" fontId="21" fillId="3" borderId="6" xfId="0" applyFont="true" applyBorder="true" applyAlignment="true" applyProtection="true">
      <alignment horizontal="right" vertical="center" textRotation="0" wrapText="false" indent="0" shrinkToFit="false"/>
      <protection locked="true" hidden="true"/>
    </xf>
    <xf numFmtId="166" fontId="21" fillId="12" borderId="7" xfId="0" applyFont="true" applyBorder="true" applyAlignment="true" applyProtection="true">
      <alignment horizontal="right" vertical="center" textRotation="0" wrapText="false" indent="0" shrinkToFit="false"/>
      <protection locked="true" hidden="true"/>
    </xf>
    <xf numFmtId="166" fontId="18" fillId="12" borderId="6" xfId="0" applyFont="true" applyBorder="true" applyAlignment="true" applyProtection="true">
      <alignment horizontal="right" vertical="center" textRotation="0" wrapText="false" indent="0" shrinkToFit="false"/>
      <protection locked="true" hidden="true"/>
    </xf>
    <xf numFmtId="164" fontId="23" fillId="3" borderId="10" xfId="0" applyFont="true" applyBorder="true" applyAlignment="true" applyProtection="true">
      <alignment horizontal="left" vertical="bottom" textRotation="0" wrapText="true" indent="0" shrinkToFit="false"/>
      <protection locked="true" hidden="true"/>
    </xf>
    <xf numFmtId="166" fontId="0" fillId="3" borderId="10" xfId="0" applyFont="false" applyBorder="true" applyAlignment="true" applyProtection="true">
      <alignment horizontal="right" vertical="bottom" textRotation="0" wrapText="false" indent="1" shrinkToFit="false"/>
      <protection locked="true" hidden="true"/>
    </xf>
    <xf numFmtId="166" fontId="0" fillId="3" borderId="24" xfId="0" applyFont="false" applyBorder="true" applyAlignment="true" applyProtection="true">
      <alignment horizontal="right" vertical="bottom" textRotation="0" wrapText="false" indent="1" shrinkToFit="false"/>
      <protection locked="true" hidden="true"/>
    </xf>
    <xf numFmtId="164" fontId="0" fillId="3" borderId="24" xfId="0" applyFont="false" applyBorder="true" applyAlignment="false" applyProtection="true">
      <alignment horizontal="general" vertical="bottom" textRotation="0" wrapText="false" indent="0" shrinkToFit="false"/>
      <protection locked="true" hidden="true"/>
    </xf>
    <xf numFmtId="164" fontId="0" fillId="3" borderId="6" xfId="0" applyFont="false" applyBorder="true" applyAlignment="false" applyProtection="true">
      <alignment horizontal="general" vertical="bottom" textRotation="0" wrapText="false" indent="0" shrinkToFit="false"/>
      <protection locked="true" hidden="true"/>
    </xf>
    <xf numFmtId="166" fontId="0" fillId="3" borderId="24" xfId="0" applyFont="false" applyBorder="true" applyAlignment="false" applyProtection="true">
      <alignment horizontal="general" vertical="bottom" textRotation="0" wrapText="false" indent="0" shrinkToFit="false"/>
      <protection locked="true" hidden="true"/>
    </xf>
    <xf numFmtId="164" fontId="0" fillId="3" borderId="48" xfId="0" applyFont="false" applyBorder="true" applyAlignment="false" applyProtection="true">
      <alignment horizontal="general" vertical="bottom" textRotation="0" wrapText="false" indent="0" shrinkToFit="false"/>
      <protection locked="true" hidden="true"/>
    </xf>
    <xf numFmtId="164" fontId="0" fillId="3" borderId="25" xfId="0" applyFont="false" applyBorder="true" applyAlignment="false" applyProtection="true">
      <alignment horizontal="general" vertical="bottom" textRotation="0" wrapText="false" indent="0" shrinkToFit="false"/>
      <protection locked="true" hidden="true"/>
    </xf>
    <xf numFmtId="164" fontId="0" fillId="3" borderId="49" xfId="0" applyFont="false" applyBorder="true" applyAlignment="false" applyProtection="true">
      <alignment horizontal="general" vertical="bottom" textRotation="0" wrapText="false" indent="0" shrinkToFit="false"/>
      <protection locked="true" hidden="true"/>
    </xf>
    <xf numFmtId="164" fontId="0" fillId="3" borderId="10" xfId="0" applyFont="false" applyBorder="true" applyAlignment="false" applyProtection="true">
      <alignment horizontal="general" vertical="bottom" textRotation="0" wrapText="false" indent="0" shrinkToFit="false"/>
      <protection locked="true" hidden="true"/>
    </xf>
    <xf numFmtId="164" fontId="0" fillId="3" borderId="7" xfId="0" applyFont="false" applyBorder="true" applyAlignment="false" applyProtection="true">
      <alignment horizontal="general" vertical="bottom" textRotation="0" wrapText="false" indent="0" shrinkToFit="false"/>
      <protection locked="true" hidden="true"/>
    </xf>
    <xf numFmtId="164" fontId="0" fillId="3" borderId="50" xfId="0" applyFont="true" applyBorder="true" applyAlignment="true" applyProtection="true">
      <alignment horizontal="center" vertical="center" textRotation="0" wrapText="true" indent="0" shrinkToFit="false"/>
      <protection locked="true" hidden="true"/>
    </xf>
    <xf numFmtId="166" fontId="0" fillId="3" borderId="50" xfId="0" applyFont="false" applyBorder="true" applyAlignment="true" applyProtection="true">
      <alignment horizontal="right" vertical="bottom" textRotation="0" wrapText="false" indent="1" shrinkToFit="false"/>
      <protection locked="true" hidden="true"/>
    </xf>
    <xf numFmtId="166" fontId="0" fillId="3" borderId="51" xfId="0" applyFont="false" applyBorder="true" applyAlignment="true" applyProtection="true">
      <alignment horizontal="right" vertical="bottom" textRotation="0" wrapText="false" indent="1" shrinkToFit="false"/>
      <protection locked="true" hidden="true"/>
    </xf>
    <xf numFmtId="164" fontId="0" fillId="3" borderId="24" xfId="0" applyFont="true" applyBorder="true" applyAlignment="true" applyProtection="true">
      <alignment horizontal="center" vertical="center" textRotation="0" wrapText="true" indent="0" shrinkToFit="false"/>
      <protection locked="true" hidden="true"/>
    </xf>
    <xf numFmtId="166" fontId="0" fillId="3" borderId="15" xfId="0" applyFont="false" applyBorder="true" applyAlignment="false" applyProtection="true">
      <alignment horizontal="general" vertical="bottom" textRotation="0" wrapText="false" indent="0" shrinkToFit="false"/>
      <protection locked="true" hidden="true"/>
    </xf>
    <xf numFmtId="166" fontId="0" fillId="3" borderId="52" xfId="0" applyFont="false" applyBorder="true" applyAlignment="false" applyProtection="true">
      <alignment horizontal="general" vertical="bottom" textRotation="0" wrapText="false" indent="0" shrinkToFit="false"/>
      <protection locked="true" hidden="true"/>
    </xf>
    <xf numFmtId="164" fontId="0" fillId="3" borderId="52" xfId="0" applyFont="false" applyBorder="true" applyAlignment="false" applyProtection="true">
      <alignment horizontal="general" vertical="bottom" textRotation="0" wrapText="false" indent="0" shrinkToFit="false"/>
      <protection locked="true" hidden="true"/>
    </xf>
    <xf numFmtId="166" fontId="0" fillId="3" borderId="53" xfId="0" applyFont="false" applyBorder="true" applyAlignment="false" applyProtection="true">
      <alignment horizontal="general" vertical="bottom" textRotation="0" wrapText="false" indent="0" shrinkToFit="false"/>
      <protection locked="true" hidden="true"/>
    </xf>
    <xf numFmtId="166" fontId="0" fillId="3" borderId="49" xfId="0" applyFont="false" applyBorder="true" applyAlignment="false" applyProtection="true">
      <alignment horizontal="general" vertical="bottom" textRotation="0" wrapText="false" indent="0" shrinkToFit="false"/>
      <protection locked="true" hidden="true"/>
    </xf>
    <xf numFmtId="166" fontId="0" fillId="3" borderId="10" xfId="0" applyFont="false" applyBorder="true" applyAlignment="false" applyProtection="true">
      <alignment horizontal="general" vertical="bottom" textRotation="0" wrapText="false" indent="0" shrinkToFit="false"/>
      <protection locked="true" hidden="true"/>
    </xf>
    <xf numFmtId="166" fontId="0" fillId="3" borderId="16" xfId="0" applyFont="false" applyBorder="true" applyAlignment="false" applyProtection="true">
      <alignment horizontal="general" vertical="bottom" textRotation="0" wrapText="false" indent="0" shrinkToFit="false"/>
      <protection locked="true" hidden="true"/>
    </xf>
    <xf numFmtId="164" fontId="18" fillId="3" borderId="19" xfId="0" applyFont="true" applyBorder="true" applyAlignment="false" applyProtection="true">
      <alignment horizontal="general" vertical="bottom" textRotation="0" wrapText="false" indent="0" shrinkToFit="false"/>
      <protection locked="true" hidden="true"/>
    </xf>
    <xf numFmtId="164" fontId="0" fillId="3" borderId="54" xfId="0" applyFont="false" applyBorder="true" applyAlignment="false" applyProtection="true">
      <alignment horizontal="general" vertical="bottom" textRotation="0" wrapText="false" indent="0" shrinkToFit="false"/>
      <protection locked="true" hidden="true"/>
    </xf>
    <xf numFmtId="164" fontId="0" fillId="3" borderId="0" xfId="0" applyFont="false" applyBorder="true" applyAlignment="false" applyProtection="true">
      <alignment horizontal="general" vertical="bottom" textRotation="0" wrapText="false" indent="0" shrinkToFit="false"/>
      <protection locked="true" hidden="true"/>
    </xf>
    <xf numFmtId="164" fontId="18" fillId="3" borderId="12" xfId="0" applyFont="true" applyBorder="true" applyAlignment="false" applyProtection="true">
      <alignment horizontal="general" vertical="bottom" textRotation="0" wrapText="false" indent="0" shrinkToFit="false"/>
      <protection locked="true" hidden="true"/>
    </xf>
    <xf numFmtId="164" fontId="0" fillId="3" borderId="14" xfId="0" applyFont="false" applyBorder="true" applyAlignment="false" applyProtection="true">
      <alignment horizontal="general" vertical="bottom" textRotation="0" wrapText="false" indent="0" shrinkToFit="false"/>
      <protection locked="true" hidden="true"/>
    </xf>
    <xf numFmtId="164" fontId="0" fillId="0" borderId="1" xfId="0" applyFont="false" applyBorder="true" applyAlignment="false" applyProtection="true">
      <alignment horizontal="general" vertical="bottom" textRotation="0" wrapText="false" indent="0" shrinkToFit="false"/>
      <protection locked="true" hidden="true"/>
    </xf>
    <xf numFmtId="166" fontId="0" fillId="3" borderId="6" xfId="0" applyFont="false" applyBorder="true" applyAlignment="true" applyProtection="true">
      <alignment horizontal="right" vertical="bottom" textRotation="0" wrapText="false" indent="1" shrinkToFit="false"/>
      <protection locked="true" hidden="true"/>
    </xf>
    <xf numFmtId="164" fontId="0" fillId="14" borderId="10" xfId="0" applyFont="false" applyBorder="true" applyAlignment="false" applyProtection="true">
      <alignment horizontal="general" vertical="bottom" textRotation="0" wrapText="false" indent="0" shrinkToFit="false"/>
      <protection locked="true" hidden="true"/>
    </xf>
    <xf numFmtId="164" fontId="0" fillId="3" borderId="55" xfId="0" applyFont="false" applyBorder="true" applyAlignment="false" applyProtection="true">
      <alignment horizontal="general" vertical="bottom" textRotation="0" wrapText="false" indent="0" shrinkToFit="false"/>
      <protection locked="true" hidden="true"/>
    </xf>
    <xf numFmtId="166" fontId="0" fillId="3" borderId="55" xfId="0" applyFont="false" applyBorder="true" applyAlignment="true" applyProtection="true">
      <alignment horizontal="right" vertical="bottom" textRotation="0" wrapText="false" indent="1" shrinkToFit="false"/>
      <protection locked="true" hidden="true"/>
    </xf>
    <xf numFmtId="164" fontId="0" fillId="3" borderId="51" xfId="0" applyFont="false" applyBorder="true" applyAlignment="false" applyProtection="true">
      <alignment horizontal="general" vertical="bottom" textRotation="0" wrapText="false" indent="0" shrinkToFit="false"/>
      <protection locked="true" hidden="true"/>
    </xf>
    <xf numFmtId="166" fontId="21" fillId="3" borderId="56" xfId="0" applyFont="true" applyBorder="true" applyAlignment="true" applyProtection="true">
      <alignment horizontal="right" vertical="center" textRotation="0" wrapText="false" indent="0" shrinkToFit="false"/>
      <protection locked="true" hidden="true"/>
    </xf>
    <xf numFmtId="166" fontId="22" fillId="12" borderId="56" xfId="0" applyFont="true" applyBorder="true" applyAlignment="true" applyProtection="true">
      <alignment horizontal="right" vertical="center" textRotation="0" wrapText="false" indent="0" shrinkToFit="false"/>
      <protection locked="true" hidden="true"/>
    </xf>
    <xf numFmtId="166" fontId="18" fillId="12" borderId="55" xfId="0" applyFont="true" applyBorder="true" applyAlignment="true" applyProtection="true">
      <alignment horizontal="right" vertical="center" textRotation="0" wrapText="false" indent="0" shrinkToFit="false"/>
      <protection locked="true" hidden="true"/>
    </xf>
    <xf numFmtId="166" fontId="21" fillId="12" borderId="55" xfId="0" applyFont="true" applyBorder="true" applyAlignment="true" applyProtection="true">
      <alignment horizontal="right" vertical="center" textRotation="0" wrapText="false" indent="0" shrinkToFit="false"/>
      <protection locked="true" hidden="true"/>
    </xf>
    <xf numFmtId="166" fontId="21" fillId="12" borderId="57" xfId="0" applyFont="true" applyBorder="true" applyAlignment="true" applyProtection="true">
      <alignment horizontal="right" vertical="center" textRotation="0" wrapText="false" indent="0" shrinkToFit="false"/>
      <protection locked="true" hidden="true"/>
    </xf>
    <xf numFmtId="166" fontId="21" fillId="3" borderId="50" xfId="0" applyFont="true" applyBorder="true" applyAlignment="true" applyProtection="true">
      <alignment horizontal="right" vertical="center" textRotation="0" wrapText="false" indent="0" shrinkToFit="false"/>
      <protection locked="true" hidden="true"/>
    </xf>
    <xf numFmtId="166" fontId="21" fillId="3" borderId="55" xfId="0" applyFont="true" applyBorder="true" applyAlignment="true" applyProtection="true">
      <alignment horizontal="right" vertical="center" textRotation="0" wrapText="false" indent="0" shrinkToFit="false"/>
      <protection locked="true" hidden="true"/>
    </xf>
    <xf numFmtId="166" fontId="21" fillId="12" borderId="26" xfId="0" applyFont="true" applyBorder="true" applyAlignment="true" applyProtection="true">
      <alignment horizontal="right" vertical="center" textRotation="0" wrapText="false" indent="0" shrinkToFit="false"/>
      <protection locked="true" hidden="tru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ont>
        <color rgb="FF9C0006"/>
      </font>
      <fill>
        <patternFill>
          <bgColor rgb="FFFFC7CE"/>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548235"/>
      <rgbColor rgb="FF800080"/>
      <rgbColor rgb="FF008080"/>
      <rgbColor rgb="FFC0C0C0"/>
      <rgbColor rgb="FF808080"/>
      <rgbColor rgb="FF9999FF"/>
      <rgbColor rgb="FF993366"/>
      <rgbColor rgb="FFF2F2F2"/>
      <rgbColor rgb="FFD9D9D9"/>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FE699"/>
      <rgbColor rgb="FFD7E4BD"/>
      <rgbColor rgb="FFFFFF99"/>
      <rgbColor rgb="FFB9CDE5"/>
      <rgbColor rgb="FFFFC7CE"/>
      <rgbColor rgb="FFBFBFB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41"/>
  <sheetViews>
    <sheetView showFormulas="false" showGridLines="true" showRowColHeaders="true" showZeros="true" rightToLeft="false" tabSelected="true" showOutlineSymbols="true" defaultGridColor="true" view="normal" topLeftCell="A7" colorId="64" zoomScale="100" zoomScaleNormal="100" zoomScalePageLayoutView="100" workbookViewId="0">
      <selection pane="topLeft" activeCell="K27" activeCellId="0" sqref="K27"/>
    </sheetView>
  </sheetViews>
  <sheetFormatPr defaultRowHeight="15" zeroHeight="true" outlineLevelRow="0" outlineLevelCol="0"/>
  <cols>
    <col collapsed="false" customWidth="true" hidden="false" outlineLevel="0" max="1" min="1" style="1" width="2.42"/>
    <col collapsed="false" customWidth="true" hidden="false" outlineLevel="0" max="2" min="2" style="1" width="18.71"/>
    <col collapsed="false" customWidth="true" hidden="false" outlineLevel="0" max="3" min="3" style="1" width="14.01"/>
    <col collapsed="false" customWidth="true" hidden="true" outlineLevel="0" max="4" min="4" style="1" width="14.01"/>
    <col collapsed="false" customWidth="true" hidden="true" outlineLevel="0" max="5" min="5" style="2" width="14.01"/>
    <col collapsed="false" customWidth="true" hidden="false" outlineLevel="0" max="6" min="6" style="1" width="14.01"/>
    <col collapsed="false" customWidth="true" hidden="false" outlineLevel="0" max="9" min="7" style="2" width="15"/>
    <col collapsed="false" customWidth="true" hidden="false" outlineLevel="0" max="11" min="10" style="1" width="15"/>
    <col collapsed="false" customWidth="true" hidden="true" outlineLevel="0" max="14" min="12" style="1" width="15"/>
    <col collapsed="false" customWidth="true" hidden="false" outlineLevel="0" max="16" min="15" style="1" width="15"/>
    <col collapsed="false" customWidth="true" hidden="false" outlineLevel="0" max="17" min="17" style="1" width="19.71"/>
    <col collapsed="false" customWidth="true" hidden="false" outlineLevel="0" max="18" min="18" style="1" width="12.86"/>
    <col collapsed="false" customWidth="true" hidden="false" outlineLevel="0" max="1025" min="19" style="1" width="9.29"/>
  </cols>
  <sheetData>
    <row r="1" customFormat="false" ht="4.5" hidden="false" customHeight="true" outlineLevel="0" collapsed="false">
      <c r="A1" s="3"/>
      <c r="B1" s="3"/>
      <c r="C1" s="3"/>
      <c r="D1" s="3"/>
      <c r="E1" s="4"/>
      <c r="F1" s="3"/>
      <c r="G1" s="4"/>
      <c r="H1" s="4"/>
      <c r="I1" s="4"/>
      <c r="J1" s="3"/>
      <c r="K1" s="3"/>
      <c r="L1" s="3"/>
      <c r="M1" s="3"/>
      <c r="N1" s="3"/>
      <c r="O1" s="3"/>
      <c r="P1" s="3"/>
      <c r="Q1" s="3"/>
      <c r="R1" s="3"/>
      <c r="S1" s="3"/>
    </row>
    <row r="2" s="9" customFormat="true" ht="52.5" hidden="false" customHeight="true" outlineLevel="0" collapsed="false">
      <c r="A2" s="5"/>
      <c r="B2" s="6" t="s">
        <v>0</v>
      </c>
      <c r="C2" s="6"/>
      <c r="D2" s="6"/>
      <c r="E2" s="6"/>
      <c r="F2" s="6"/>
      <c r="G2" s="6"/>
      <c r="H2" s="6"/>
      <c r="I2" s="6"/>
      <c r="J2" s="6"/>
      <c r="K2" s="6"/>
      <c r="L2" s="6"/>
      <c r="M2" s="6"/>
      <c r="N2" s="6"/>
      <c r="O2" s="6"/>
      <c r="P2" s="6"/>
      <c r="Q2" s="6"/>
      <c r="R2" s="7"/>
      <c r="S2" s="8"/>
    </row>
    <row r="3" customFormat="false" ht="52.5" hidden="false" customHeight="true" outlineLevel="0" collapsed="false">
      <c r="A3" s="3"/>
      <c r="B3" s="10" t="s">
        <v>1</v>
      </c>
      <c r="C3" s="10"/>
      <c r="D3" s="10"/>
      <c r="E3" s="10"/>
      <c r="F3" s="10"/>
      <c r="G3" s="10"/>
      <c r="H3" s="10"/>
      <c r="I3" s="10"/>
      <c r="J3" s="10"/>
      <c r="K3" s="10"/>
      <c r="L3" s="10"/>
      <c r="M3" s="10"/>
      <c r="N3" s="10"/>
      <c r="O3" s="10"/>
      <c r="P3" s="10"/>
      <c r="Q3" s="10"/>
      <c r="R3" s="11"/>
      <c r="S3" s="12"/>
    </row>
    <row r="4" customFormat="false" ht="15" hidden="false" customHeight="false" outlineLevel="0" collapsed="false">
      <c r="A4" s="3"/>
      <c r="B4" s="13" t="s">
        <v>2</v>
      </c>
      <c r="C4" s="13"/>
      <c r="D4" s="13"/>
      <c r="E4" s="13"/>
      <c r="F4" s="13"/>
      <c r="G4" s="13"/>
      <c r="H4" s="13"/>
      <c r="I4" s="13"/>
      <c r="J4" s="13"/>
      <c r="K4" s="13"/>
      <c r="L4" s="13"/>
      <c r="M4" s="13"/>
      <c r="N4" s="13"/>
      <c r="O4" s="13"/>
      <c r="P4" s="13"/>
      <c r="Q4" s="13"/>
      <c r="R4" s="14"/>
      <c r="S4" s="14"/>
    </row>
    <row r="5" customFormat="false" ht="15.75" hidden="false" customHeight="false" outlineLevel="0" collapsed="false">
      <c r="A5" s="3"/>
      <c r="B5" s="15"/>
      <c r="C5" s="15"/>
      <c r="D5" s="15"/>
      <c r="E5" s="4"/>
      <c r="F5" s="15"/>
      <c r="G5" s="15"/>
      <c r="H5" s="15"/>
      <c r="I5" s="15"/>
      <c r="J5" s="3"/>
      <c r="K5" s="3"/>
      <c r="L5" s="3"/>
      <c r="M5" s="3"/>
      <c r="N5" s="3"/>
      <c r="O5" s="3"/>
      <c r="P5" s="3"/>
      <c r="Q5" s="3"/>
      <c r="R5" s="3"/>
      <c r="S5" s="3"/>
    </row>
    <row r="6" s="21" customFormat="true" ht="272.25" hidden="false" customHeight="true" outlineLevel="0" collapsed="false">
      <c r="A6" s="3"/>
      <c r="B6" s="16" t="s">
        <v>3</v>
      </c>
      <c r="C6" s="17" t="s">
        <v>4</v>
      </c>
      <c r="D6" s="18"/>
      <c r="E6" s="18"/>
      <c r="F6" s="3"/>
      <c r="G6" s="19" t="s">
        <v>5</v>
      </c>
      <c r="H6" s="19"/>
      <c r="I6" s="19"/>
      <c r="J6" s="19"/>
      <c r="K6" s="19"/>
      <c r="L6" s="19"/>
      <c r="M6" s="19"/>
      <c r="N6" s="19"/>
      <c r="O6" s="19"/>
      <c r="P6" s="19"/>
      <c r="Q6" s="19"/>
      <c r="R6" s="20"/>
      <c r="S6" s="3"/>
    </row>
    <row r="7" s="21" customFormat="true" ht="12.75" hidden="false" customHeight="false" outlineLevel="0" collapsed="false">
      <c r="A7" s="3"/>
      <c r="B7" s="22" t="s">
        <v>6</v>
      </c>
      <c r="C7" s="23" t="n">
        <v>15</v>
      </c>
      <c r="D7" s="24"/>
      <c r="E7" s="24"/>
      <c r="F7" s="3"/>
      <c r="G7" s="25"/>
      <c r="H7" s="25"/>
      <c r="I7" s="25"/>
      <c r="J7" s="25"/>
      <c r="K7" s="25"/>
      <c r="L7" s="25"/>
      <c r="M7" s="25"/>
      <c r="N7" s="25"/>
      <c r="O7" s="25"/>
      <c r="P7" s="25"/>
      <c r="Q7" s="25"/>
      <c r="R7" s="25"/>
      <c r="S7" s="3"/>
    </row>
    <row r="8" s="21" customFormat="true" ht="12.75" hidden="false" customHeight="false" outlineLevel="0" collapsed="false">
      <c r="A8" s="3"/>
      <c r="B8" s="26" t="s">
        <v>7</v>
      </c>
      <c r="C8" s="27" t="n">
        <v>19</v>
      </c>
      <c r="D8" s="24" t="n">
        <v>1</v>
      </c>
      <c r="E8" s="24"/>
      <c r="F8" s="3"/>
      <c r="G8" s="25"/>
      <c r="H8" s="25"/>
      <c r="I8" s="25"/>
      <c r="J8" s="25"/>
      <c r="K8" s="25"/>
      <c r="L8" s="25"/>
      <c r="M8" s="25"/>
      <c r="N8" s="25"/>
      <c r="O8" s="25"/>
      <c r="P8" s="25"/>
      <c r="Q8" s="25"/>
      <c r="R8" s="25"/>
      <c r="S8" s="3"/>
    </row>
    <row r="9" s="21" customFormat="true" ht="13.5" hidden="false" customHeight="true" outlineLevel="0" collapsed="false">
      <c r="A9" s="3"/>
      <c r="B9" s="26" t="s">
        <v>8</v>
      </c>
      <c r="C9" s="27" t="n">
        <v>23</v>
      </c>
      <c r="D9" s="24" t="n">
        <v>2</v>
      </c>
      <c r="E9" s="24"/>
      <c r="F9" s="3"/>
      <c r="G9" s="25"/>
      <c r="H9" s="25"/>
      <c r="I9" s="25"/>
      <c r="J9" s="28" t="s">
        <v>9</v>
      </c>
      <c r="K9" s="28"/>
      <c r="L9" s="25"/>
      <c r="M9" s="25"/>
      <c r="N9" s="25"/>
      <c r="O9" s="29" t="n">
        <v>2</v>
      </c>
      <c r="P9" s="25"/>
      <c r="Q9" s="25"/>
      <c r="R9" s="25"/>
      <c r="S9" s="3"/>
    </row>
    <row r="10" customFormat="false" ht="12.75" hidden="false" customHeight="true" outlineLevel="0" collapsed="false">
      <c r="A10" s="3"/>
      <c r="B10" s="22" t="s">
        <v>10</v>
      </c>
      <c r="C10" s="23" t="n">
        <v>27</v>
      </c>
      <c r="D10" s="24"/>
      <c r="E10" s="24"/>
      <c r="F10" s="3"/>
      <c r="G10" s="15"/>
      <c r="H10" s="15"/>
      <c r="I10" s="15"/>
      <c r="J10" s="3"/>
      <c r="K10" s="3"/>
      <c r="L10" s="3"/>
      <c r="M10" s="3"/>
      <c r="N10" s="3"/>
      <c r="O10" s="3"/>
      <c r="P10" s="3"/>
      <c r="Q10" s="3"/>
      <c r="R10" s="3"/>
      <c r="S10" s="3"/>
    </row>
    <row r="11" customFormat="false" ht="12.75" hidden="false" customHeight="true" outlineLevel="0" collapsed="false">
      <c r="A11" s="3"/>
      <c r="B11" s="26" t="s">
        <v>11</v>
      </c>
      <c r="C11" s="27" t="n">
        <v>29</v>
      </c>
      <c r="D11" s="24"/>
      <c r="E11" s="24"/>
      <c r="F11" s="3"/>
      <c r="G11" s="15"/>
      <c r="H11" s="15"/>
      <c r="I11" s="15"/>
      <c r="J11" s="30" t="s">
        <v>12</v>
      </c>
      <c r="K11" s="30"/>
      <c r="L11" s="30"/>
      <c r="M11" s="30"/>
      <c r="N11" s="30"/>
      <c r="O11" s="30"/>
      <c r="P11" s="30"/>
      <c r="Q11" s="30"/>
      <c r="S11" s="3"/>
    </row>
    <row r="12" customFormat="false" ht="24" hidden="false" customHeight="true" outlineLevel="0" collapsed="false">
      <c r="A12" s="3"/>
      <c r="B12" s="26" t="s">
        <v>13</v>
      </c>
      <c r="C12" s="27" t="n">
        <v>33</v>
      </c>
      <c r="D12" s="24"/>
      <c r="E12" s="24"/>
      <c r="F12" s="3"/>
      <c r="G12" s="15"/>
      <c r="H12" s="15"/>
      <c r="I12" s="15"/>
      <c r="J12" s="31" t="s">
        <v>14</v>
      </c>
      <c r="K12" s="31"/>
      <c r="L12" s="32"/>
      <c r="M12" s="32"/>
      <c r="N12" s="32"/>
      <c r="O12" s="33" t="s">
        <v>15</v>
      </c>
      <c r="P12" s="33"/>
      <c r="Q12" s="34" t="s">
        <v>16</v>
      </c>
      <c r="R12" s="18"/>
      <c r="S12" s="3"/>
    </row>
    <row r="13" customFormat="false" ht="19.5" hidden="false" customHeight="true" outlineLevel="0" collapsed="false">
      <c r="A13" s="3"/>
      <c r="B13" s="35" t="s">
        <v>17</v>
      </c>
      <c r="C13" s="36" t="n">
        <v>35</v>
      </c>
      <c r="D13" s="37"/>
      <c r="E13" s="37"/>
      <c r="F13" s="3"/>
      <c r="G13" s="15"/>
      <c r="H13" s="15"/>
      <c r="I13" s="15"/>
      <c r="J13" s="31"/>
      <c r="K13" s="31"/>
      <c r="L13" s="38"/>
      <c r="M13" s="38"/>
      <c r="N13" s="38"/>
      <c r="O13" s="33"/>
      <c r="P13" s="33"/>
      <c r="Q13" s="34"/>
      <c r="R13" s="18"/>
      <c r="S13" s="3"/>
    </row>
    <row r="14" customFormat="false" ht="12.75" hidden="false" customHeight="true" outlineLevel="0" collapsed="false">
      <c r="A14" s="3"/>
      <c r="B14" s="26" t="s">
        <v>18</v>
      </c>
      <c r="C14" s="27" t="n">
        <v>39</v>
      </c>
      <c r="D14" s="24"/>
      <c r="E14" s="24"/>
      <c r="F14" s="3"/>
      <c r="G14" s="15"/>
      <c r="H14" s="15"/>
      <c r="I14" s="15"/>
      <c r="J14" s="39" t="n">
        <v>15</v>
      </c>
      <c r="K14" s="39"/>
      <c r="L14" s="40" t="n">
        <f aca="false">J14/2</f>
        <v>7.5</v>
      </c>
      <c r="M14" s="40" t="n">
        <f aca="false">ROUNDUP(L14,0)</f>
        <v>8</v>
      </c>
      <c r="N14" s="40" t="n">
        <f aca="false">ROUNDDOWN(L14,0)</f>
        <v>7</v>
      </c>
      <c r="O14" s="41" t="n">
        <f aca="false">IF(J14&gt;4,M14,N14)</f>
        <v>8</v>
      </c>
      <c r="P14" s="41"/>
      <c r="Q14" s="42" t="n">
        <f aca="false">J14-O14</f>
        <v>7</v>
      </c>
      <c r="R14" s="43"/>
      <c r="S14" s="3"/>
    </row>
    <row r="15" customFormat="false" ht="12.75" hidden="false" customHeight="true" outlineLevel="0" collapsed="false">
      <c r="A15" s="3"/>
      <c r="B15" s="26" t="s">
        <v>19</v>
      </c>
      <c r="C15" s="27" t="n">
        <v>43</v>
      </c>
      <c r="D15" s="24"/>
      <c r="E15" s="24"/>
      <c r="F15" s="3"/>
      <c r="G15" s="15"/>
      <c r="H15" s="15"/>
      <c r="I15" s="15"/>
      <c r="S15" s="3"/>
    </row>
    <row r="16" customFormat="false" ht="12.75" hidden="false" customHeight="true" outlineLevel="0" collapsed="false">
      <c r="A16" s="3"/>
      <c r="B16" s="26" t="s">
        <v>20</v>
      </c>
      <c r="C16" s="27" t="n">
        <v>45</v>
      </c>
      <c r="D16" s="24"/>
      <c r="E16" s="24"/>
      <c r="F16" s="3"/>
      <c r="G16" s="15"/>
      <c r="H16" s="15"/>
      <c r="I16" s="15"/>
      <c r="S16" s="3"/>
    </row>
    <row r="17" customFormat="false" ht="12.75" hidden="false" customHeight="true" outlineLevel="0" collapsed="false">
      <c r="A17" s="3"/>
      <c r="B17" s="26" t="s">
        <v>21</v>
      </c>
      <c r="C17" s="27" t="n">
        <v>49</v>
      </c>
      <c r="D17" s="24"/>
      <c r="E17" s="24"/>
      <c r="F17" s="3"/>
      <c r="G17" s="15"/>
      <c r="H17" s="15"/>
      <c r="I17" s="15"/>
      <c r="J17" s="44" t="s">
        <v>22</v>
      </c>
      <c r="K17" s="44"/>
      <c r="L17" s="44"/>
      <c r="M17" s="44"/>
      <c r="N17" s="44"/>
      <c r="O17" s="44"/>
      <c r="P17" s="44"/>
      <c r="Q17" s="44"/>
      <c r="S17" s="3"/>
    </row>
    <row r="18" customFormat="false" ht="21" hidden="false" customHeight="true" outlineLevel="0" collapsed="false">
      <c r="A18" s="3"/>
      <c r="B18" s="26" t="s">
        <v>23</v>
      </c>
      <c r="C18" s="27" t="n">
        <v>53</v>
      </c>
      <c r="D18" s="24"/>
      <c r="E18" s="24"/>
      <c r="F18" s="3"/>
      <c r="G18" s="15"/>
      <c r="H18" s="15"/>
      <c r="I18" s="15"/>
      <c r="J18" s="31" t="s">
        <v>14</v>
      </c>
      <c r="K18" s="31"/>
      <c r="L18" s="32"/>
      <c r="M18" s="32"/>
      <c r="N18" s="32"/>
      <c r="O18" s="33" t="s">
        <v>15</v>
      </c>
      <c r="P18" s="33"/>
      <c r="Q18" s="34" t="s">
        <v>16</v>
      </c>
      <c r="R18" s="18"/>
      <c r="S18" s="3"/>
    </row>
    <row r="19" customFormat="false" ht="16.5" hidden="false" customHeight="true" outlineLevel="0" collapsed="false">
      <c r="A19" s="3"/>
      <c r="B19" s="26" t="s">
        <v>24</v>
      </c>
      <c r="C19" s="27" t="n">
        <v>55</v>
      </c>
      <c r="D19" s="24"/>
      <c r="E19" s="24" t="e">
        <f aca="false">C34/C37</f>
        <v>#DIV/0!</v>
      </c>
      <c r="F19" s="3"/>
      <c r="G19" s="15"/>
      <c r="H19" s="15"/>
      <c r="I19" s="15"/>
      <c r="J19" s="31"/>
      <c r="K19" s="31"/>
      <c r="L19" s="38"/>
      <c r="M19" s="38"/>
      <c r="N19" s="38"/>
      <c r="O19" s="33"/>
      <c r="P19" s="33"/>
      <c r="Q19" s="34"/>
      <c r="R19" s="18"/>
      <c r="S19" s="3"/>
    </row>
    <row r="20" customFormat="false" ht="12.75" hidden="false" customHeight="true" outlineLevel="0" collapsed="false">
      <c r="A20" s="3"/>
      <c r="B20" s="26" t="s">
        <v>25</v>
      </c>
      <c r="C20" s="27" t="n">
        <v>59</v>
      </c>
      <c r="D20" s="24"/>
      <c r="E20" s="24" t="n">
        <f aca="false">C37/100</f>
        <v>0</v>
      </c>
      <c r="F20" s="3"/>
      <c r="G20" s="15"/>
      <c r="H20" s="15"/>
      <c r="I20" s="15"/>
      <c r="J20" s="39" t="n">
        <v>5</v>
      </c>
      <c r="K20" s="39"/>
      <c r="L20" s="40" t="n">
        <f aca="false">J20/2</f>
        <v>2.5</v>
      </c>
      <c r="M20" s="40" t="n">
        <f aca="false">ROUNDUP(L20,0)</f>
        <v>3</v>
      </c>
      <c r="N20" s="40" t="n">
        <f aca="false">ROUNDDOWN(L20,0)</f>
        <v>2</v>
      </c>
      <c r="O20" s="41" t="n">
        <f aca="false">IF(J20&gt;4,M20,N20)</f>
        <v>3</v>
      </c>
      <c r="P20" s="41"/>
      <c r="Q20" s="42" t="n">
        <f aca="false">J20-O20</f>
        <v>2</v>
      </c>
      <c r="R20" s="43"/>
      <c r="S20" s="3"/>
    </row>
    <row r="21" customFormat="false" ht="12.75" hidden="false" customHeight="true" outlineLevel="0" collapsed="false">
      <c r="A21" s="3"/>
      <c r="B21" s="26" t="s">
        <v>26</v>
      </c>
      <c r="C21" s="27" t="n">
        <v>61</v>
      </c>
      <c r="D21" s="24"/>
      <c r="E21" s="24" t="n">
        <f aca="false">E20*5</f>
        <v>0</v>
      </c>
      <c r="F21" s="3"/>
      <c r="G21" s="15"/>
      <c r="H21" s="15"/>
      <c r="I21" s="15"/>
      <c r="S21" s="3"/>
    </row>
    <row r="22" customFormat="false" ht="12.75" hidden="false" customHeight="true" outlineLevel="0" collapsed="false">
      <c r="A22" s="3"/>
      <c r="B22" s="26" t="s">
        <v>27</v>
      </c>
      <c r="C22" s="27" t="n">
        <v>65</v>
      </c>
      <c r="D22" s="24"/>
      <c r="E22" s="24"/>
      <c r="F22" s="3"/>
      <c r="G22" s="15"/>
      <c r="H22" s="15"/>
      <c r="I22" s="15"/>
      <c r="J22" s="3"/>
      <c r="K22" s="3"/>
      <c r="L22" s="3"/>
      <c r="M22" s="3"/>
      <c r="N22" s="3"/>
      <c r="O22" s="3"/>
      <c r="P22" s="3"/>
      <c r="Q22" s="3"/>
      <c r="R22" s="3"/>
      <c r="S22" s="3"/>
    </row>
    <row r="23" customFormat="false" ht="15" hidden="false" customHeight="false" outlineLevel="0" collapsed="false">
      <c r="A23" s="3"/>
      <c r="B23" s="45" t="s">
        <v>28</v>
      </c>
      <c r="C23" s="46" t="n">
        <v>69</v>
      </c>
      <c r="D23" s="24"/>
      <c r="E23" s="24"/>
      <c r="F23" s="3"/>
      <c r="G23" s="15"/>
      <c r="H23" s="15"/>
      <c r="I23" s="15"/>
      <c r="J23" s="3"/>
      <c r="K23" s="3"/>
      <c r="L23" s="3"/>
      <c r="M23" s="3"/>
      <c r="N23" s="3"/>
      <c r="O23" s="3"/>
      <c r="P23" s="3"/>
      <c r="Q23" s="3"/>
      <c r="R23" s="3"/>
      <c r="S23" s="3"/>
    </row>
    <row r="24" customFormat="false" ht="15.75" hidden="false" customHeight="false" outlineLevel="0" collapsed="false">
      <c r="A24" s="3"/>
      <c r="B24" s="24"/>
      <c r="C24" s="24"/>
      <c r="D24" s="24"/>
      <c r="E24" s="24"/>
      <c r="F24" s="3"/>
      <c r="G24" s="15"/>
      <c r="H24" s="15"/>
      <c r="I24" s="15"/>
      <c r="J24" s="3"/>
      <c r="K24" s="3"/>
      <c r="L24" s="3"/>
      <c r="M24" s="3"/>
      <c r="N24" s="3"/>
      <c r="O24" s="3"/>
      <c r="P24" s="3"/>
      <c r="Q24" s="3"/>
      <c r="R24" s="3"/>
      <c r="S24" s="3"/>
    </row>
    <row r="25" s="51" customFormat="true" ht="26.25" hidden="false" customHeight="false" outlineLevel="0" collapsed="false">
      <c r="A25" s="47"/>
      <c r="B25" s="47"/>
      <c r="C25" s="47"/>
      <c r="D25" s="47"/>
      <c r="E25" s="47"/>
      <c r="F25" s="48" t="s">
        <v>29</v>
      </c>
      <c r="G25" s="48"/>
      <c r="H25" s="48"/>
      <c r="I25" s="48"/>
      <c r="J25" s="48"/>
      <c r="K25" s="49" t="s">
        <v>30</v>
      </c>
      <c r="L25" s="3"/>
      <c r="M25" s="3"/>
      <c r="N25" s="3"/>
      <c r="O25" s="47"/>
      <c r="P25" s="50" t="s">
        <v>31</v>
      </c>
      <c r="Q25" s="50"/>
      <c r="R25" s="50"/>
      <c r="S25" s="50"/>
      <c r="T25" s="47"/>
    </row>
    <row r="26" customFormat="false" ht="39" hidden="false" customHeight="false" outlineLevel="0" collapsed="false">
      <c r="A26" s="3"/>
      <c r="B26" s="52" t="s">
        <v>32</v>
      </c>
      <c r="C26" s="53" t="s">
        <v>33</v>
      </c>
      <c r="D26" s="53"/>
      <c r="E26" s="53"/>
      <c r="F26" s="54" t="s">
        <v>34</v>
      </c>
      <c r="G26" s="54" t="s">
        <v>35</v>
      </c>
      <c r="H26" s="54" t="s">
        <v>36</v>
      </c>
      <c r="I26" s="54" t="s">
        <v>37</v>
      </c>
      <c r="J26" s="55" t="s">
        <v>38</v>
      </c>
      <c r="K26" s="56" t="s">
        <v>39</v>
      </c>
      <c r="L26" s="3"/>
      <c r="M26" s="3"/>
      <c r="N26" s="3"/>
      <c r="O26" s="3"/>
      <c r="P26" s="57" t="s">
        <v>40</v>
      </c>
      <c r="Q26" s="58" t="s">
        <v>41</v>
      </c>
      <c r="R26" s="59" t="s">
        <v>37</v>
      </c>
      <c r="S26" s="60" t="s">
        <v>38</v>
      </c>
      <c r="T26" s="61"/>
    </row>
    <row r="27" customFormat="false" ht="15" hidden="false" customHeight="false" outlineLevel="0" collapsed="false">
      <c r="A27" s="3"/>
      <c r="B27" s="62" t="s">
        <v>42</v>
      </c>
      <c r="C27" s="63"/>
      <c r="D27" s="64" t="n">
        <f aca="false">IF($O$9=2,1,IF(C27&gt;($C$37/2),1,0))</f>
        <v>1</v>
      </c>
      <c r="E27" s="63" t="e">
        <f aca="false">IF(C27/$C$37&gt;=0.1,"O","N")</f>
        <v>#DIV/0!</v>
      </c>
      <c r="F27" s="65" t="n">
        <f aca="false">IF($D$37&gt;0,IF(C27=MAX($C$27:$C$36),$O$14,0),"")</f>
        <v>8</v>
      </c>
      <c r="G27" s="65" t="e">
        <f aca="false">IF($D$37&gt;0,IF(C27/$C$37&gt;=0.05,"O","N"),"")</f>
        <v>#DIV/0!</v>
      </c>
      <c r="H27" s="65" t="e">
        <f aca="false">IF($D$37&gt;0,'répartition CM'!E5,"")</f>
        <v>#DIV/0!</v>
      </c>
      <c r="I27" s="66" t="e">
        <f aca="false">IF($D$37&gt;0,'répartition CM'!F5-'répartition CM'!E5,"")</f>
        <v>#DIV/0!</v>
      </c>
      <c r="J27" s="67" t="e">
        <f aca="false">IF($D$37=0,IF(E27="O","T2","stop"),(F27+'répartition CM'!F5))</f>
        <v>#DIV/0!</v>
      </c>
      <c r="K27" s="68" t="e">
        <f aca="false">IF($J$38="Tour 2 nécessaire",IF(C27/$C$37&gt;=0.1,"Oui","Non"),"")</f>
        <v>#DIV/0!</v>
      </c>
      <c r="L27" s="3"/>
      <c r="M27" s="3"/>
      <c r="N27" s="3"/>
      <c r="O27" s="3"/>
      <c r="P27" s="69" t="n">
        <f aca="false">IF(C27=MAX($C$27:$C$36),$O$20,0)</f>
        <v>3</v>
      </c>
      <c r="Q27" s="70" t="e">
        <f aca="false">IF(C27/$C$37&gt;=0.05,"O","N")</f>
        <v>#DIV/0!</v>
      </c>
      <c r="R27" s="71" t="e">
        <f aca="false">IF($D$37&gt;0,'REPARTITION CC'!E5,"")</f>
        <v>#DIV/0!</v>
      </c>
      <c r="S27" s="72" t="e">
        <f aca="false">+P27+'REPARTITION CC'!E5</f>
        <v>#DIV/0!</v>
      </c>
      <c r="T27" s="73"/>
    </row>
    <row r="28" customFormat="false" ht="15" hidden="false" customHeight="false" outlineLevel="0" collapsed="false">
      <c r="A28" s="3"/>
      <c r="B28" s="74" t="s">
        <v>43</v>
      </c>
      <c r="C28" s="75"/>
      <c r="D28" s="64" t="n">
        <f aca="false">IF($O$9=2,1,IF(C28&gt;($C$37/2),1,0))</f>
        <v>1</v>
      </c>
      <c r="E28" s="63" t="e">
        <f aca="false">IF(C28/$C$37&gt;=0.1,"O","N")</f>
        <v>#DIV/0!</v>
      </c>
      <c r="F28" s="65" t="n">
        <f aca="false">IF($D$37&gt;0,IF(C28=MAX($C$27:$C$36),$O$14,0),"")</f>
        <v>8</v>
      </c>
      <c r="G28" s="65" t="e">
        <f aca="false">IF($D$37&gt;0,IF(C28/$C$37&gt;=0.05,"O","N"),"")</f>
        <v>#DIV/0!</v>
      </c>
      <c r="H28" s="65" t="e">
        <f aca="false">IF($D$37&gt;0,'répartition CM'!E6,"")</f>
        <v>#DIV/0!</v>
      </c>
      <c r="I28" s="66" t="e">
        <f aca="false">IF($D$37&gt;0,'répartition CM'!F6-'répartition CM'!E6,"")</f>
        <v>#DIV/0!</v>
      </c>
      <c r="J28" s="67" t="e">
        <f aca="false">IF($D$37=0,IF(E28="O","T2","stop"),(F28+'répartition CM'!F6))</f>
        <v>#DIV/0!</v>
      </c>
      <c r="K28" s="68" t="e">
        <f aca="false">IF($J$38="Tour 2 nécessaire",IF(C28/$C$37&gt;=0.1,"Oui","Non"),"")</f>
        <v>#DIV/0!</v>
      </c>
      <c r="L28" s="3"/>
      <c r="M28" s="3"/>
      <c r="N28" s="3"/>
      <c r="O28" s="3"/>
      <c r="P28" s="69" t="n">
        <f aca="false">IF(C28=MAX($C$27:$C$36),$O$20,0)</f>
        <v>3</v>
      </c>
      <c r="Q28" s="70" t="e">
        <f aca="false">IF(C28/$C$37&gt;=0.05,"O","N")</f>
        <v>#DIV/0!</v>
      </c>
      <c r="R28" s="71" t="e">
        <f aca="false">IF($D$37&gt;0,'REPARTITION CC'!E6,"")</f>
        <v>#DIV/0!</v>
      </c>
      <c r="S28" s="72" t="e">
        <f aca="false">+P28+'REPARTITION CC'!E6</f>
        <v>#DIV/0!</v>
      </c>
      <c r="T28" s="73"/>
    </row>
    <row r="29" customFormat="false" ht="15" hidden="false" customHeight="false" outlineLevel="0" collapsed="false">
      <c r="A29" s="3"/>
      <c r="B29" s="74" t="s">
        <v>44</v>
      </c>
      <c r="C29" s="75"/>
      <c r="D29" s="64" t="n">
        <f aca="false">IF($O$9=2,1,IF(C29&gt;($C$37/2),1,0))</f>
        <v>1</v>
      </c>
      <c r="E29" s="63" t="e">
        <f aca="false">IF(C29/$C$37&gt;=0.1,"O","N")</f>
        <v>#DIV/0!</v>
      </c>
      <c r="F29" s="65" t="n">
        <f aca="false">IF($D$37&gt;0,IF(C29=MAX($C$27:$C$36),$O$14,0),"")</f>
        <v>8</v>
      </c>
      <c r="G29" s="65" t="e">
        <f aca="false">IF($D$37&gt;0,IF(C29/$C$37&gt;=0.05,"O","N"),"")</f>
        <v>#DIV/0!</v>
      </c>
      <c r="H29" s="65" t="e">
        <f aca="false">IF($D$37&gt;0,'répartition CM'!E7,"")</f>
        <v>#DIV/0!</v>
      </c>
      <c r="I29" s="66" t="e">
        <f aca="false">IF($D$37&gt;0,'répartition CM'!F7-'répartition CM'!E7,"")</f>
        <v>#DIV/0!</v>
      </c>
      <c r="J29" s="67" t="e">
        <f aca="false">IF($D$37=0,IF(E29="O","T2","stop"),(F29+'répartition CM'!F7))</f>
        <v>#DIV/0!</v>
      </c>
      <c r="K29" s="68" t="e">
        <f aca="false">IF($J$38="Tour 2 nécessaire",IF(C29/$C$37&gt;=0.1,"Oui","Non"),"")</f>
        <v>#DIV/0!</v>
      </c>
      <c r="L29" s="3"/>
      <c r="M29" s="3"/>
      <c r="N29" s="3"/>
      <c r="O29" s="3"/>
      <c r="P29" s="69" t="n">
        <f aca="false">IF(C29=MAX($C$27:$C$36),$O$20,0)</f>
        <v>3</v>
      </c>
      <c r="Q29" s="70" t="e">
        <f aca="false">IF(C29/$C$37&gt;=0.05,"O","N")</f>
        <v>#DIV/0!</v>
      </c>
      <c r="R29" s="71" t="e">
        <f aca="false">IF($D$37&gt;0,'REPARTITION CC'!E7,"")</f>
        <v>#DIV/0!</v>
      </c>
      <c r="S29" s="72" t="e">
        <f aca="false">+P29+'REPARTITION CC'!E7</f>
        <v>#DIV/0!</v>
      </c>
      <c r="T29" s="73"/>
    </row>
    <row r="30" customFormat="false" ht="15" hidden="false" customHeight="false" outlineLevel="0" collapsed="false">
      <c r="A30" s="3"/>
      <c r="B30" s="74" t="s">
        <v>45</v>
      </c>
      <c r="C30" s="75"/>
      <c r="D30" s="64" t="n">
        <f aca="false">IF($O$9=2,1,IF(C30&gt;($C$37/2),1,0))</f>
        <v>1</v>
      </c>
      <c r="E30" s="63" t="e">
        <f aca="false">IF(C30/$C$37&gt;=0.1,"O","N")</f>
        <v>#DIV/0!</v>
      </c>
      <c r="F30" s="65" t="n">
        <f aca="false">IF($D$37&gt;0,IF(C30=MAX($C$27:$C$36),$O$14,0),"")</f>
        <v>8</v>
      </c>
      <c r="G30" s="65" t="e">
        <f aca="false">IF($D$37&gt;0,IF(C30/$C$37&gt;=0.05,"O","N"),"")</f>
        <v>#DIV/0!</v>
      </c>
      <c r="H30" s="65" t="e">
        <f aca="false">IF($D$37&gt;0,'répartition CM'!E8,"")</f>
        <v>#DIV/0!</v>
      </c>
      <c r="I30" s="66" t="e">
        <f aca="false">IF($D$37&gt;0,'répartition CM'!F8-'répartition CM'!E8,"")</f>
        <v>#DIV/0!</v>
      </c>
      <c r="J30" s="67" t="e">
        <f aca="false">IF($D$37=0,IF(E30="O","T2","stop"),(F30+'répartition CM'!F8))</f>
        <v>#DIV/0!</v>
      </c>
      <c r="K30" s="68" t="e">
        <f aca="false">IF($J$38="Tour 2 nécessaire",IF(C30/$C$37&gt;=0.1,"Oui","Non"),"")</f>
        <v>#DIV/0!</v>
      </c>
      <c r="L30" s="3"/>
      <c r="M30" s="3"/>
      <c r="N30" s="3"/>
      <c r="O30" s="3"/>
      <c r="P30" s="69" t="n">
        <f aca="false">IF(C30=MAX($C$27:$C$36),$O$20,0)</f>
        <v>3</v>
      </c>
      <c r="Q30" s="70" t="e">
        <f aca="false">IF(C30/$C$37&gt;=0.05,"O","N")</f>
        <v>#DIV/0!</v>
      </c>
      <c r="R30" s="71" t="e">
        <f aca="false">IF($D$37&gt;0,'REPARTITION CC'!E8,"")</f>
        <v>#DIV/0!</v>
      </c>
      <c r="S30" s="72" t="e">
        <f aca="false">+P30+'REPARTITION CC'!E8</f>
        <v>#DIV/0!</v>
      </c>
      <c r="T30" s="73"/>
    </row>
    <row r="31" customFormat="false" ht="15" hidden="false" customHeight="false" outlineLevel="0" collapsed="false">
      <c r="A31" s="3"/>
      <c r="B31" s="74" t="s">
        <v>46</v>
      </c>
      <c r="C31" s="75"/>
      <c r="D31" s="64" t="n">
        <f aca="false">IF($O$9=2,1,IF(C31&gt;($C$37/2),1,0))</f>
        <v>1</v>
      </c>
      <c r="E31" s="63" t="e">
        <f aca="false">IF(C31/$C$37&gt;=0.1,"O","N")</f>
        <v>#DIV/0!</v>
      </c>
      <c r="F31" s="65" t="n">
        <f aca="false">IF($D$37&gt;0,IF(C31=MAX($C$27:$C$36),$O$14,0),"")</f>
        <v>8</v>
      </c>
      <c r="G31" s="65" t="e">
        <f aca="false">IF($D$37&gt;0,IF(C31/$C$37&gt;=0.05,"O","N"),"")</f>
        <v>#DIV/0!</v>
      </c>
      <c r="H31" s="65" t="e">
        <f aca="false">IF($D$37&gt;0,'répartition CM'!E9,"")</f>
        <v>#DIV/0!</v>
      </c>
      <c r="I31" s="66" t="e">
        <f aca="false">IF($D$37&gt;0,'répartition CM'!F9-'répartition CM'!E9,"")</f>
        <v>#DIV/0!</v>
      </c>
      <c r="J31" s="67" t="e">
        <f aca="false">IF($D$37=0,IF(E31="O","T2","stop"),(F31+'répartition CM'!F9))</f>
        <v>#DIV/0!</v>
      </c>
      <c r="K31" s="68" t="e">
        <f aca="false">IF($J$38="Tour 2 nécessaire",IF(C31/$C$37&gt;=0.1,"Oui","Non"),"")</f>
        <v>#DIV/0!</v>
      </c>
      <c r="L31" s="3"/>
      <c r="M31" s="3"/>
      <c r="N31" s="3"/>
      <c r="O31" s="3"/>
      <c r="P31" s="69" t="n">
        <f aca="false">IF(C31=MAX($C$27:$C$36),$O$20,0)</f>
        <v>3</v>
      </c>
      <c r="Q31" s="70" t="e">
        <f aca="false">IF(C31/$C$37&gt;=0.05,"O","N")</f>
        <v>#DIV/0!</v>
      </c>
      <c r="R31" s="71" t="e">
        <f aca="false">IF($D$37&gt;0,'REPARTITION CC'!E9,"")</f>
        <v>#DIV/0!</v>
      </c>
      <c r="S31" s="72" t="e">
        <f aca="false">+P31+'REPARTITION CC'!E9</f>
        <v>#DIV/0!</v>
      </c>
      <c r="T31" s="73"/>
    </row>
    <row r="32" customFormat="false" ht="15" hidden="false" customHeight="false" outlineLevel="0" collapsed="false">
      <c r="A32" s="3"/>
      <c r="B32" s="74" t="s">
        <v>47</v>
      </c>
      <c r="C32" s="75"/>
      <c r="D32" s="64" t="n">
        <f aca="false">IF($O$9=2,1,IF(C32&gt;($C$37/2),1,0))</f>
        <v>1</v>
      </c>
      <c r="E32" s="63" t="e">
        <f aca="false">IF(C32/$C$37&gt;=0.1,"O","N")</f>
        <v>#DIV/0!</v>
      </c>
      <c r="F32" s="65" t="n">
        <f aca="false">IF($D$37&gt;0,IF(C32=MAX($C$27:$C$36),$O$14,0),"")</f>
        <v>8</v>
      </c>
      <c r="G32" s="65" t="e">
        <f aca="false">IF($D$37&gt;0,IF(C32/$C$37&gt;=0.05,"O","N"),"")</f>
        <v>#DIV/0!</v>
      </c>
      <c r="H32" s="65" t="e">
        <f aca="false">IF($D$37&gt;0,'répartition CM'!E10,"")</f>
        <v>#DIV/0!</v>
      </c>
      <c r="I32" s="66" t="e">
        <f aca="false">IF($D$37&gt;0,'répartition CM'!F10-'répartition CM'!E10,"")</f>
        <v>#DIV/0!</v>
      </c>
      <c r="J32" s="67" t="e">
        <f aca="false">IF($D$37=0,IF(E32="O","T2","stop"),(F32+'répartition CM'!F10))</f>
        <v>#DIV/0!</v>
      </c>
      <c r="K32" s="68" t="e">
        <f aca="false">IF($J$38="Tour 2 nécessaire",IF(C32/$C$37&gt;=0.1,"Oui","Non"),"")</f>
        <v>#DIV/0!</v>
      </c>
      <c r="L32" s="3"/>
      <c r="M32" s="3"/>
      <c r="N32" s="3"/>
      <c r="O32" s="3"/>
      <c r="P32" s="69" t="n">
        <f aca="false">IF(C32=MAX($C$27:$C$36),$O$20,0)</f>
        <v>3</v>
      </c>
      <c r="Q32" s="70" t="e">
        <f aca="false">IF(C32/$C$37&gt;=0.05,"O","N")</f>
        <v>#DIV/0!</v>
      </c>
      <c r="R32" s="71" t="e">
        <f aca="false">IF($D$37&gt;0,'REPARTITION CC'!E10,"")</f>
        <v>#DIV/0!</v>
      </c>
      <c r="S32" s="72" t="e">
        <f aca="false">+P32+'REPARTITION CC'!E10</f>
        <v>#DIV/0!</v>
      </c>
      <c r="T32" s="73"/>
    </row>
    <row r="33" customFormat="false" ht="15" hidden="false" customHeight="false" outlineLevel="0" collapsed="false">
      <c r="A33" s="3"/>
      <c r="B33" s="74" t="s">
        <v>48</v>
      </c>
      <c r="C33" s="75"/>
      <c r="D33" s="64" t="n">
        <f aca="false">IF($O$9=2,1,IF(C33&gt;($C$37/2),1,0))</f>
        <v>1</v>
      </c>
      <c r="E33" s="63" t="e">
        <f aca="false">IF(C33/$C$37&gt;=0.1,"O","N")</f>
        <v>#DIV/0!</v>
      </c>
      <c r="F33" s="65" t="n">
        <f aca="false">IF($D$37&gt;0,IF(C33=MAX($C$27:$C$36),$O$14,0),"")</f>
        <v>8</v>
      </c>
      <c r="G33" s="65" t="e">
        <f aca="false">IF($D$37&gt;0,IF(C33/$C$37&gt;=0.05,"O","N"),"")</f>
        <v>#DIV/0!</v>
      </c>
      <c r="H33" s="65" t="e">
        <f aca="false">IF($D$37&gt;0,'répartition CM'!E11,"")</f>
        <v>#DIV/0!</v>
      </c>
      <c r="I33" s="66" t="e">
        <f aca="false">IF($D$37&gt;0,'répartition CM'!F11-'répartition CM'!E11,"")</f>
        <v>#DIV/0!</v>
      </c>
      <c r="J33" s="67" t="e">
        <f aca="false">IF($D$37=0,IF(E33="O","T2","stop"),(F33+'répartition CM'!F11))</f>
        <v>#DIV/0!</v>
      </c>
      <c r="K33" s="68" t="e">
        <f aca="false">IF($J$38="Tour 2 nécessaire",IF(C33/$C$37&gt;=0.1,"Oui","Non"),"")</f>
        <v>#DIV/0!</v>
      </c>
      <c r="L33" s="3"/>
      <c r="M33" s="3"/>
      <c r="N33" s="3"/>
      <c r="O33" s="3"/>
      <c r="P33" s="69" t="n">
        <f aca="false">IF(C33=MAX($C$27:$C$36),$O$20,0)</f>
        <v>3</v>
      </c>
      <c r="Q33" s="70" t="e">
        <f aca="false">IF(C33/$C$37&gt;=0.05,"O","N")</f>
        <v>#DIV/0!</v>
      </c>
      <c r="R33" s="71" t="e">
        <f aca="false">IF($D$37&gt;0,'REPARTITION CC'!E11,"")</f>
        <v>#DIV/0!</v>
      </c>
      <c r="S33" s="72" t="e">
        <f aca="false">+P33+'REPARTITION CC'!E11</f>
        <v>#DIV/0!</v>
      </c>
      <c r="T33" s="73"/>
    </row>
    <row r="34" customFormat="false" ht="15" hidden="false" customHeight="false" outlineLevel="0" collapsed="false">
      <c r="A34" s="3"/>
      <c r="B34" s="74" t="s">
        <v>49</v>
      </c>
      <c r="C34" s="75"/>
      <c r="D34" s="64" t="n">
        <f aca="false">IF($O$9=2,1,IF(C34&gt;($C$37/2),1,0))</f>
        <v>1</v>
      </c>
      <c r="E34" s="63" t="e">
        <f aca="false">IF(C34/$C$37&gt;=0.1,"O","N")</f>
        <v>#DIV/0!</v>
      </c>
      <c r="F34" s="65" t="n">
        <f aca="false">IF($D$37&gt;0,IF(C34=MAX($C$27:$C$36),$O$14,0),"")</f>
        <v>8</v>
      </c>
      <c r="G34" s="65" t="e">
        <f aca="false">IF($D$37&gt;0,IF(C34/$C$37&gt;=0.05,"O","N"),"")</f>
        <v>#DIV/0!</v>
      </c>
      <c r="H34" s="65" t="e">
        <f aca="false">IF($D$37&gt;0,'répartition CM'!E12,"")</f>
        <v>#DIV/0!</v>
      </c>
      <c r="I34" s="66" t="e">
        <f aca="false">IF($D$37&gt;0,'répartition CM'!F12-'répartition CM'!E12,"")</f>
        <v>#DIV/0!</v>
      </c>
      <c r="J34" s="67" t="e">
        <f aca="false">IF($D$37=0,IF(E34="O","T2","stop"),(F34+'répartition CM'!F12))</f>
        <v>#DIV/0!</v>
      </c>
      <c r="K34" s="68" t="e">
        <f aca="false">IF($J$38="Tour 2 nécessaire",IF(C34/$C$37&gt;=0.1,"Oui","Non"),"")</f>
        <v>#DIV/0!</v>
      </c>
      <c r="L34" s="3"/>
      <c r="M34" s="3"/>
      <c r="N34" s="3"/>
      <c r="O34" s="3"/>
      <c r="P34" s="69" t="n">
        <f aca="false">IF(C34=MAX($C$27:$C$36),$O$20,0)</f>
        <v>3</v>
      </c>
      <c r="Q34" s="70" t="e">
        <f aca="false">IF(C34/$C$37&gt;=0.05,"O","N")</f>
        <v>#DIV/0!</v>
      </c>
      <c r="R34" s="71" t="e">
        <f aca="false">IF($D$37&gt;0,'REPARTITION CC'!E12,"")</f>
        <v>#DIV/0!</v>
      </c>
      <c r="S34" s="72" t="e">
        <f aca="false">+P34+'REPARTITION CC'!E12</f>
        <v>#DIV/0!</v>
      </c>
      <c r="T34" s="73"/>
    </row>
    <row r="35" customFormat="false" ht="15" hidden="false" customHeight="false" outlineLevel="0" collapsed="false">
      <c r="A35" s="3"/>
      <c r="B35" s="74" t="s">
        <v>50</v>
      </c>
      <c r="C35" s="75"/>
      <c r="D35" s="64" t="n">
        <f aca="false">IF($O$9=2,1,IF(C35&gt;($C$37/2),1,0))</f>
        <v>1</v>
      </c>
      <c r="E35" s="63" t="e">
        <f aca="false">IF(C35/$C$37&gt;=0.1,"O","N")</f>
        <v>#DIV/0!</v>
      </c>
      <c r="F35" s="65" t="n">
        <f aca="false">IF($D$37&gt;0,IF(C35=MAX($C$27:$C$36),$O$14,0),"")</f>
        <v>8</v>
      </c>
      <c r="G35" s="65" t="e">
        <f aca="false">IF($D$37&gt;0,IF(C35/$C$37&gt;=0.05,"O","N"),"")</f>
        <v>#DIV/0!</v>
      </c>
      <c r="H35" s="65" t="e">
        <f aca="false">IF($D$37&gt;0,'répartition CM'!E13,"")</f>
        <v>#DIV/0!</v>
      </c>
      <c r="I35" s="66" t="e">
        <f aca="false">IF($D$37&gt;0,'répartition CM'!F13-'répartition CM'!E13,"")</f>
        <v>#DIV/0!</v>
      </c>
      <c r="J35" s="67" t="e">
        <f aca="false">IF($D$37=0,IF(E35="O","T2","stop"),(F35+'répartition CM'!F13))</f>
        <v>#DIV/0!</v>
      </c>
      <c r="K35" s="68" t="e">
        <f aca="false">IF($J$38="Tour 2 nécessaire",IF(C35/$C$37&gt;=0.1,"Oui","Non"),"")</f>
        <v>#DIV/0!</v>
      </c>
      <c r="L35" s="3"/>
      <c r="M35" s="3"/>
      <c r="N35" s="3"/>
      <c r="O35" s="3"/>
      <c r="P35" s="69" t="n">
        <f aca="false">IF(C35=MAX($C$27:$C$36),$O$20,0)</f>
        <v>3</v>
      </c>
      <c r="Q35" s="70" t="e">
        <f aca="false">IF(C35/$C$37&gt;=0.05,"O","N")</f>
        <v>#DIV/0!</v>
      </c>
      <c r="R35" s="71" t="e">
        <f aca="false">IF($D$37&gt;0,'REPARTITION CC'!E13,"")</f>
        <v>#DIV/0!</v>
      </c>
      <c r="S35" s="72" t="e">
        <f aca="false">+P35+'REPARTITION CC'!E13</f>
        <v>#DIV/0!</v>
      </c>
      <c r="T35" s="73"/>
    </row>
    <row r="36" customFormat="false" ht="15.75" hidden="false" customHeight="false" outlineLevel="0" collapsed="false">
      <c r="A36" s="3"/>
      <c r="B36" s="76" t="s">
        <v>51</v>
      </c>
      <c r="C36" s="77"/>
      <c r="D36" s="64" t="n">
        <f aca="false">IF($O$9=2,1,IF(C36&gt;($C$37/2),1,0))</f>
        <v>1</v>
      </c>
      <c r="E36" s="63" t="e">
        <f aca="false">IF(C36/$C$37&gt;=0.1,"O","N")</f>
        <v>#DIV/0!</v>
      </c>
      <c r="F36" s="65" t="n">
        <f aca="false">IF($D$37&gt;0,IF(C36=MAX($C$27:$C$36),$O$14,0),"")</f>
        <v>8</v>
      </c>
      <c r="G36" s="65" t="e">
        <f aca="false">IF($D$37&gt;0,IF(C36/$C$37&gt;=0.05,"O","N"),"")</f>
        <v>#DIV/0!</v>
      </c>
      <c r="H36" s="65" t="e">
        <f aca="false">IF($D$37&gt;0,'répartition CM'!E14,"")</f>
        <v>#DIV/0!</v>
      </c>
      <c r="I36" s="66" t="e">
        <f aca="false">IF($D$37&gt;0,'répartition CM'!F14-'répartition CM'!E14,"")</f>
        <v>#DIV/0!</v>
      </c>
      <c r="J36" s="67" t="e">
        <f aca="false">IF($D$37=0,IF(E36="O","T2","stop"),(F36+'répartition CM'!F14))</f>
        <v>#DIV/0!</v>
      </c>
      <c r="K36" s="68" t="e">
        <f aca="false">IF($J$38="Tour 2 nécessaire",IF(C36/$C$37&gt;=0.1,"Oui","Non"),"")</f>
        <v>#DIV/0!</v>
      </c>
      <c r="L36" s="3"/>
      <c r="M36" s="3"/>
      <c r="N36" s="3"/>
      <c r="O36" s="3"/>
      <c r="P36" s="78" t="n">
        <f aca="false">IF(C36=MAX($C$27:$C$36),$O$20,0)</f>
        <v>3</v>
      </c>
      <c r="Q36" s="70" t="e">
        <f aca="false">IF(C36/$C$37&gt;=0.05,"O","N")</f>
        <v>#DIV/0!</v>
      </c>
      <c r="R36" s="71" t="e">
        <f aca="false">IF($D$37&gt;0,'REPARTITION CC'!E14,"")</f>
        <v>#DIV/0!</v>
      </c>
      <c r="S36" s="79" t="e">
        <f aca="false">+P36+'REPARTITION CC'!E14</f>
        <v>#DIV/0!</v>
      </c>
      <c r="T36" s="73"/>
    </row>
    <row r="37" customFormat="false" ht="15.75" hidden="false" customHeight="false" outlineLevel="0" collapsed="false">
      <c r="A37" s="3"/>
      <c r="B37" s="80" t="s">
        <v>52</v>
      </c>
      <c r="C37" s="81" t="n">
        <f aca="false">SUM(C27:C36)</f>
        <v>0</v>
      </c>
      <c r="D37" s="82" t="n">
        <f aca="false">SUM(D27:D36)</f>
        <v>10</v>
      </c>
      <c r="E37" s="81"/>
      <c r="F37" s="83" t="n">
        <f aca="false">SUM(F27:F36)</f>
        <v>80</v>
      </c>
      <c r="G37" s="83"/>
      <c r="H37" s="83" t="e">
        <f aca="false">SUM(H27:H36)</f>
        <v>#DIV/0!</v>
      </c>
      <c r="I37" s="83" t="e">
        <f aca="false">SUM(I27:I36)</f>
        <v>#DIV/0!</v>
      </c>
      <c r="J37" s="84" t="e">
        <f aca="false">IF(D37=0,"T2",SUM(J27:J36))</f>
        <v>#DIV/0!</v>
      </c>
      <c r="K37" s="85"/>
      <c r="L37" s="3"/>
      <c r="M37" s="3"/>
      <c r="N37" s="3"/>
      <c r="O37" s="3"/>
      <c r="P37" s="86" t="n">
        <f aca="false">SUM(P27:P36)</f>
        <v>30</v>
      </c>
      <c r="Q37" s="87"/>
      <c r="R37" s="88"/>
      <c r="S37" s="89" t="e">
        <f aca="false">SUM(S27:S36)</f>
        <v>#DIV/0!</v>
      </c>
      <c r="T37" s="73"/>
    </row>
    <row r="38" customFormat="false" ht="51" hidden="false" customHeight="true" outlineLevel="0" collapsed="false">
      <c r="A38" s="3"/>
      <c r="B38" s="90" t="s">
        <v>53</v>
      </c>
      <c r="C38" s="91" t="n">
        <f aca="false">SUMIF(G27:G36,"O",C27:C36)</f>
        <v>0</v>
      </c>
      <c r="D38" s="92"/>
      <c r="E38" s="93"/>
      <c r="F38" s="94" t="str">
        <f aca="false">IF(J39="Tour 2 nécessaire","",IF(C37=0,"",IF(F37&gt;O14,"problème d'attribution de la PM","")))</f>
        <v/>
      </c>
      <c r="G38" s="95"/>
      <c r="H38" s="95"/>
      <c r="I38" s="96" t="e">
        <f aca="false">IF('répartition CM'!E18&gt;0,"même moyenne dans la répartition PFM","")</f>
        <v>#DIV/0!</v>
      </c>
      <c r="J38" s="97" t="e">
        <f aca="false">IF(J37="T2","Tour 2 nécessaire",IF(J37="#DIV/0!","ERREUR",IF(J37=J14,"vérif OK","Alerte")))</f>
        <v>#DIV/0!</v>
      </c>
      <c r="L38" s="3"/>
      <c r="M38" s="3"/>
      <c r="N38" s="3"/>
      <c r="O38" s="3"/>
      <c r="P38" s="98" t="str">
        <f aca="false">IF(J39="Tour 2 nécessaire","",IF(C37=0,"",IF(P37&gt;O20,"problème d'attribution de la PM","")))</f>
        <v/>
      </c>
      <c r="R38" s="96" t="e">
        <f aca="false">IF('REPARTITION CC'!C35&gt;0,"même moyenne dans la répartition PFM","")</f>
        <v>#DIV/0!</v>
      </c>
      <c r="S38" s="97" t="e">
        <f aca="false">IF(S37=J20,"vérif OK","Alerte")</f>
        <v>#DIV/0!</v>
      </c>
    </row>
    <row r="39" customFormat="false" ht="26.25" hidden="false" customHeight="true" outlineLevel="0" collapsed="false">
      <c r="A39" s="3"/>
      <c r="B39" s="99"/>
      <c r="C39" s="3"/>
      <c r="D39" s="3"/>
      <c r="E39" s="4"/>
      <c r="F39" s="3"/>
      <c r="G39" s="4"/>
      <c r="H39" s="4"/>
      <c r="I39" s="4"/>
      <c r="L39" s="3"/>
      <c r="M39" s="3"/>
      <c r="N39" s="3"/>
      <c r="O39" s="3"/>
      <c r="P39" s="3"/>
    </row>
    <row r="40" customFormat="false" ht="28.5" hidden="false" customHeight="true" outlineLevel="0" collapsed="false">
      <c r="C40" s="100" t="str">
        <f aca="false">IF(J14=0,"",IF(AND(J14=15,C37&lt;=1499),"",IF(AND(J14=19,C37&lt;=2499),"",IF(AND(J14=23,C37&lt;=3499),"",IF(AND(J14=27,C37&lt;=4999),"",IF(AND(J14=29,C37&lt;=9999),"",IF(AND(J14=33,C37&lt;=19999),"",IF(AND(J14=35,C37&lt;=29999),"",IF(AND(J14=39,C37&lt;=39999),"",IF(AND(J14=43,C37&lt;=49999),"",IF(AND(J14=45,C37&lt;=59999),"",IF(AND(J14=49,C37&lt;=79999),"",IF(AND(J14=53,C37&lt;=99999),"",IF(AND(J14=55,C37&lt;=149999),"",IF(AND(J14=59,C37&lt;=199999),"",IF(AND(J14=61,C37&lt;=249999),"",IF(AND(J14=65,C37&lt;=299999),"","ALERTE : Le nombre de voix est supérieur à la population maximale de la tranche à laquelle appartient la commune.")))))))))))))))))</f>
        <v/>
      </c>
      <c r="D40" s="100"/>
      <c r="E40" s="100"/>
      <c r="F40" s="100"/>
      <c r="G40" s="100"/>
      <c r="H40" s="100"/>
    </row>
    <row r="41" customFormat="false" ht="12.75" hidden="true" customHeight="true" outlineLevel="0" collapsed="false"/>
    <row r="42" customFormat="false" ht="12.75" hidden="true" customHeight="true" outlineLevel="0" collapsed="false"/>
    <row r="43" customFormat="false" ht="12.75" hidden="true" customHeight="true" outlineLevel="0" collapsed="false"/>
    <row r="44" customFormat="false" ht="12.75" hidden="true" customHeight="true" outlineLevel="0" collapsed="false"/>
    <row r="45" customFormat="false" ht="12.75" hidden="true" customHeight="true" outlineLevel="0" collapsed="false"/>
    <row r="46" customFormat="false" ht="12.75" hidden="true" customHeight="true" outlineLevel="0" collapsed="false"/>
    <row r="47" customFormat="false" ht="12.75" hidden="true" customHeight="true" outlineLevel="0" collapsed="false"/>
    <row r="48" customFormat="false" ht="12.75" hidden="true" customHeight="true" outlineLevel="0" collapsed="false"/>
    <row r="49" customFormat="false" ht="12.75" hidden="true" customHeight="true" outlineLevel="0" collapsed="false"/>
    <row r="50" customFormat="false" ht="12.75" hidden="true" customHeight="true" outlineLevel="0" collapsed="false"/>
    <row r="51" customFormat="false" ht="12.75" hidden="true" customHeight="true" outlineLevel="0" collapsed="false"/>
    <row r="52" customFormat="false" ht="12.75" hidden="true" customHeight="true" outlineLevel="0" collapsed="false"/>
    <row r="53" customFormat="false" ht="12.75" hidden="true" customHeight="true" outlineLevel="0" collapsed="false"/>
    <row r="54" customFormat="false" ht="12.75" hidden="true" customHeight="true" outlineLevel="0" collapsed="false"/>
  </sheetData>
  <sheetProtection sheet="true" objects="true" scenarios="true"/>
  <mergeCells count="20">
    <mergeCell ref="B2:Q2"/>
    <mergeCell ref="B3:Q3"/>
    <mergeCell ref="B4:Q4"/>
    <mergeCell ref="G6:Q6"/>
    <mergeCell ref="J9:K9"/>
    <mergeCell ref="J11:Q11"/>
    <mergeCell ref="J12:K13"/>
    <mergeCell ref="O12:P13"/>
    <mergeCell ref="Q12:Q13"/>
    <mergeCell ref="J14:K14"/>
    <mergeCell ref="O14:P14"/>
    <mergeCell ref="J17:Q17"/>
    <mergeCell ref="J18:K19"/>
    <mergeCell ref="O18:P19"/>
    <mergeCell ref="Q18:Q19"/>
    <mergeCell ref="J20:K20"/>
    <mergeCell ref="O20:P20"/>
    <mergeCell ref="F25:J25"/>
    <mergeCell ref="P25:S25"/>
    <mergeCell ref="C40:H40"/>
  </mergeCells>
  <conditionalFormatting sqref="P38">
    <cfRule type="containsText" priority="2" operator="containsText" aboveAverage="0" equalAverage="0" bottom="0" percent="0" rank="0" text="PM" dxfId="0"/>
  </conditionalFormatting>
  <conditionalFormatting sqref="R38">
    <cfRule type="containsText" priority="3" operator="containsText" aboveAverage="0" equalAverage="0" bottom="0" percent="0" rank="0" text="PFM" dxfId="1"/>
  </conditionalFormatting>
  <conditionalFormatting sqref="F38">
    <cfRule type="containsText" priority="4" operator="containsText" aboveAverage="0" equalAverage="0" bottom="0" percent="0" rank="0" text="problème" dxfId="2"/>
  </conditionalFormatting>
  <conditionalFormatting sqref="I38">
    <cfRule type="containsText" priority="5" operator="containsText" aboveAverage="0" equalAverage="0" bottom="0" percent="0" rank="0" text="répartition" dxfId="3"/>
  </conditionalFormatting>
  <conditionalFormatting sqref="J38">
    <cfRule type="cellIs" priority="6" operator="equal" aboveAverage="0" equalAverage="0" bottom="0" percent="0" rank="0" text="" dxfId="4">
      <formula>"vérif OK"</formula>
    </cfRule>
    <cfRule type="cellIs" priority="7" operator="equal" aboveAverage="0" equalAverage="0" bottom="0" percent="0" rank="0" text="" dxfId="5">
      <formula>"ERREUR"</formula>
    </cfRule>
  </conditionalFormatting>
  <conditionalFormatting sqref="S38">
    <cfRule type="cellIs" priority="8" operator="equal" aboveAverage="0" equalAverage="0" bottom="0" percent="0" rank="0" text="" dxfId="6">
      <formula>"vérif OK"</formula>
    </cfRule>
    <cfRule type="cellIs" priority="9" operator="equal" aboveAverage="0" equalAverage="0" bottom="0" percent="0" rank="0" text="" dxfId="7">
      <formula>"ERREUR"</formula>
    </cfRule>
  </conditionalFormatting>
  <dataValidations count="2">
    <dataValidation allowBlank="true" operator="between" showDropDown="false" showErrorMessage="true" showInputMessage="true" sqref="O9" type="list">
      <formula1>$D$8:$D$9</formula1>
      <formula2>0</formula2>
    </dataValidation>
    <dataValidation allowBlank="true" operator="between" showDropDown="false" showErrorMessage="true" showInputMessage="true" sqref="J14:K14" type="list">
      <formula1>$C$7:$C$23</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3:P117"/>
  <sheetViews>
    <sheetView showFormulas="false" showGridLines="true" showRowColHeaders="true" showZeros="true" rightToLeft="false" tabSelected="false" showOutlineSymbols="true" defaultGridColor="true" view="normal" topLeftCell="C1" colorId="64" zoomScale="85" zoomScaleNormal="85" zoomScalePageLayoutView="100" workbookViewId="0">
      <selection pane="topLeft" activeCell="M35" activeCellId="0" sqref="M35"/>
    </sheetView>
  </sheetViews>
  <sheetFormatPr defaultRowHeight="15" zeroHeight="false" outlineLevelRow="0" outlineLevelCol="0"/>
  <cols>
    <col collapsed="false" customWidth="true" hidden="false" outlineLevel="0" max="2" min="1" style="0" width="9.14"/>
    <col collapsed="false" customWidth="true" hidden="false" outlineLevel="0" max="3" min="3" style="0" width="24"/>
    <col collapsed="false" customWidth="true" hidden="false" outlineLevel="0" max="4" min="4" style="101" width="10.29"/>
    <col collapsed="false" customWidth="true" hidden="false" outlineLevel="0" max="5" min="5" style="101" width="17"/>
    <col collapsed="false" customWidth="true" hidden="false" outlineLevel="0" max="6" min="6" style="0" width="20.71"/>
    <col collapsed="false" customWidth="true" hidden="false" outlineLevel="0" max="7" min="7" style="0" width="22.43"/>
    <col collapsed="false" customWidth="true" hidden="false" outlineLevel="0" max="8" min="8" style="0" width="17.42"/>
    <col collapsed="false" customWidth="true" hidden="false" outlineLevel="0" max="9" min="9" style="0" width="22.7"/>
    <col collapsed="false" customWidth="true" hidden="false" outlineLevel="0" max="10" min="10" style="0" width="10.71"/>
    <col collapsed="false" customWidth="true" hidden="false" outlineLevel="0" max="13" min="11" style="0" width="18.85"/>
    <col collapsed="false" customWidth="true" hidden="false" outlineLevel="0" max="14" min="14" style="0" width="49.42"/>
    <col collapsed="false" customWidth="true" hidden="false" outlineLevel="0" max="16" min="15" style="0" width="25.86"/>
    <col collapsed="false" customWidth="true" hidden="false" outlineLevel="0" max="17" min="17" style="0" width="10.71"/>
    <col collapsed="false" customWidth="true" hidden="false" outlineLevel="0" max="18" min="18" style="0" width="4.86"/>
    <col collapsed="false" customWidth="true" hidden="false" outlineLevel="0" max="19" min="19" style="0" width="2"/>
    <col collapsed="false" customWidth="true" hidden="false" outlineLevel="0" max="20" min="20" style="0" width="10.71"/>
    <col collapsed="false" customWidth="true" hidden="false" outlineLevel="0" max="21" min="21" style="0" width="4.86"/>
    <col collapsed="false" customWidth="true" hidden="false" outlineLevel="0" max="22" min="22" style="0" width="2"/>
    <col collapsed="false" customWidth="true" hidden="false" outlineLevel="0" max="23" min="23" style="0" width="10.71"/>
    <col collapsed="false" customWidth="true" hidden="false" outlineLevel="0" max="24" min="24" style="0" width="4.86"/>
    <col collapsed="false" customWidth="true" hidden="false" outlineLevel="0" max="25" min="25" style="0" width="2"/>
    <col collapsed="false" customWidth="true" hidden="false" outlineLevel="0" max="26" min="26" style="0" width="10.71"/>
    <col collapsed="false" customWidth="true" hidden="false" outlineLevel="0" max="27" min="27" style="0" width="4.86"/>
    <col collapsed="false" customWidth="true" hidden="false" outlineLevel="0" max="28" min="28" style="0" width="2"/>
    <col collapsed="false" customWidth="true" hidden="false" outlineLevel="0" max="29" min="29" style="0" width="10.71"/>
    <col collapsed="false" customWidth="true" hidden="false" outlineLevel="0" max="30" min="30" style="0" width="4.86"/>
    <col collapsed="false" customWidth="true" hidden="false" outlineLevel="0" max="31" min="31" style="0" width="2"/>
    <col collapsed="false" customWidth="true" hidden="false" outlineLevel="0" max="32" min="32" style="0" width="10.71"/>
    <col collapsed="false" customWidth="true" hidden="false" outlineLevel="0" max="33" min="33" style="0" width="4.86"/>
    <col collapsed="false" customWidth="true" hidden="false" outlineLevel="0" max="34" min="34" style="0" width="2"/>
    <col collapsed="false" customWidth="true" hidden="false" outlineLevel="0" max="1025" min="35" style="0" width="10.71"/>
  </cols>
  <sheetData>
    <row r="3" customFormat="false" ht="19.5" hidden="false" customHeight="false" outlineLevel="0" collapsed="false">
      <c r="C3" s="102" t="s">
        <v>54</v>
      </c>
    </row>
    <row r="4" customFormat="false" ht="15" hidden="false" customHeight="true" outlineLevel="0" collapsed="false">
      <c r="C4" s="103" t="s">
        <v>55</v>
      </c>
      <c r="I4" s="104" t="s">
        <v>56</v>
      </c>
    </row>
    <row r="5" customFormat="false" ht="15" hidden="false" customHeight="false" outlineLevel="0" collapsed="false">
      <c r="C5" s="105" t="s">
        <v>57</v>
      </c>
      <c r="D5" s="105"/>
      <c r="E5" s="105"/>
      <c r="F5" s="105"/>
      <c r="I5" s="104"/>
    </row>
    <row r="6" customFormat="false" ht="30" hidden="false" customHeight="false" outlineLevel="0" collapsed="false">
      <c r="C6" s="106" t="s">
        <v>58</v>
      </c>
      <c r="D6" s="106" t="s">
        <v>59</v>
      </c>
      <c r="E6" s="106" t="s">
        <v>60</v>
      </c>
      <c r="F6" s="106" t="s">
        <v>61</v>
      </c>
      <c r="I6" s="104"/>
    </row>
    <row r="7" customFormat="false" ht="15" hidden="false" customHeight="false" outlineLevel="0" collapsed="false">
      <c r="C7" s="107" t="str">
        <f aca="false">'repartition des sièges'!B27</f>
        <v>liste 1</v>
      </c>
      <c r="D7" s="107" t="n">
        <f aca="false">'repartition des sièges'!C27</f>
        <v>0</v>
      </c>
      <c r="E7" s="108" t="e">
        <f aca="false">D7/$D$17</f>
        <v>#DIV/0!</v>
      </c>
      <c r="F7" s="107" t="e">
        <f aca="false">IF(E7&gt;4.9999%,D7,0)</f>
        <v>#DIV/0!</v>
      </c>
      <c r="I7" s="104"/>
    </row>
    <row r="8" customFormat="false" ht="15" hidden="false" customHeight="false" outlineLevel="0" collapsed="false">
      <c r="C8" s="107" t="str">
        <f aca="false">'repartition des sièges'!B28</f>
        <v>liste 2</v>
      </c>
      <c r="D8" s="107" t="n">
        <f aca="false">'repartition des sièges'!C28</f>
        <v>0</v>
      </c>
      <c r="E8" s="108" t="e">
        <f aca="false">D8/$D$17</f>
        <v>#DIV/0!</v>
      </c>
      <c r="F8" s="107" t="e">
        <f aca="false">IF(E8&gt;4.9999%,D8,0)</f>
        <v>#DIV/0!</v>
      </c>
      <c r="I8" s="104"/>
    </row>
    <row r="9" customFormat="false" ht="15" hidden="false" customHeight="false" outlineLevel="0" collapsed="false">
      <c r="C9" s="107" t="str">
        <f aca="false">'repartition des sièges'!B29</f>
        <v>liste 3</v>
      </c>
      <c r="D9" s="107" t="n">
        <f aca="false">'repartition des sièges'!C29</f>
        <v>0</v>
      </c>
      <c r="E9" s="108" t="e">
        <f aca="false">D9/$D$17</f>
        <v>#DIV/0!</v>
      </c>
      <c r="F9" s="107" t="e">
        <f aca="false">IF(E9&gt;4.9999%,D9,0)</f>
        <v>#DIV/0!</v>
      </c>
      <c r="I9" s="104"/>
    </row>
    <row r="10" customFormat="false" ht="15" hidden="false" customHeight="false" outlineLevel="0" collapsed="false">
      <c r="C10" s="107" t="str">
        <f aca="false">'repartition des sièges'!B30</f>
        <v>liste 4</v>
      </c>
      <c r="D10" s="107" t="n">
        <f aca="false">'repartition des sièges'!C30</f>
        <v>0</v>
      </c>
      <c r="E10" s="108" t="e">
        <f aca="false">D10/$D$17</f>
        <v>#DIV/0!</v>
      </c>
      <c r="F10" s="107" t="e">
        <f aca="false">IF(E10&gt;4.9999%,D10,0)</f>
        <v>#DIV/0!</v>
      </c>
      <c r="I10" s="104"/>
    </row>
    <row r="11" customFormat="false" ht="15" hidden="false" customHeight="false" outlineLevel="0" collapsed="false">
      <c r="C11" s="107" t="str">
        <f aca="false">'repartition des sièges'!B31</f>
        <v>liste 5</v>
      </c>
      <c r="D11" s="107" t="n">
        <f aca="false">'repartition des sièges'!C31</f>
        <v>0</v>
      </c>
      <c r="E11" s="108" t="e">
        <f aca="false">D11/$D$17</f>
        <v>#DIV/0!</v>
      </c>
      <c r="F11" s="107" t="e">
        <f aca="false">IF(E11&gt;4.9999%,D11,0)</f>
        <v>#DIV/0!</v>
      </c>
      <c r="I11" s="104"/>
    </row>
    <row r="12" customFormat="false" ht="15" hidden="false" customHeight="false" outlineLevel="0" collapsed="false">
      <c r="C12" s="107" t="str">
        <f aca="false">'repartition des sièges'!B32</f>
        <v>liste 6</v>
      </c>
      <c r="D12" s="107" t="n">
        <f aca="false">'repartition des sièges'!C32</f>
        <v>0</v>
      </c>
      <c r="E12" s="108" t="e">
        <f aca="false">D12/$D$17</f>
        <v>#DIV/0!</v>
      </c>
      <c r="F12" s="107" t="e">
        <f aca="false">IF(E12&gt;4.9999%,D12,0)</f>
        <v>#DIV/0!</v>
      </c>
      <c r="I12" s="104"/>
    </row>
    <row r="13" customFormat="false" ht="15" hidden="false" customHeight="false" outlineLevel="0" collapsed="false">
      <c r="C13" s="107" t="str">
        <f aca="false">'repartition des sièges'!B33</f>
        <v>liste 7</v>
      </c>
      <c r="D13" s="107" t="n">
        <f aca="false">'repartition des sièges'!C33</f>
        <v>0</v>
      </c>
      <c r="E13" s="108" t="e">
        <f aca="false">D13/$D$17</f>
        <v>#DIV/0!</v>
      </c>
      <c r="F13" s="107" t="e">
        <f aca="false">IF(E13&gt;4.9999%,D13,0)</f>
        <v>#DIV/0!</v>
      </c>
      <c r="I13" s="104"/>
    </row>
    <row r="14" customFormat="false" ht="15" hidden="false" customHeight="false" outlineLevel="0" collapsed="false">
      <c r="C14" s="107" t="str">
        <f aca="false">'repartition des sièges'!B34</f>
        <v>liste 8</v>
      </c>
      <c r="D14" s="107" t="n">
        <f aca="false">'repartition des sièges'!C34</f>
        <v>0</v>
      </c>
      <c r="E14" s="108" t="e">
        <f aca="false">D14/$D$17</f>
        <v>#DIV/0!</v>
      </c>
      <c r="F14" s="107" t="e">
        <f aca="false">IF(E14&gt;4.9999%,D14,0)</f>
        <v>#DIV/0!</v>
      </c>
      <c r="I14" s="104"/>
    </row>
    <row r="15" customFormat="false" ht="15" hidden="false" customHeight="false" outlineLevel="0" collapsed="false">
      <c r="C15" s="107" t="str">
        <f aca="false">'repartition des sièges'!B35</f>
        <v>liste 9</v>
      </c>
      <c r="D15" s="107" t="n">
        <f aca="false">'repartition des sièges'!C35</f>
        <v>0</v>
      </c>
      <c r="E15" s="108" t="e">
        <f aca="false">D15/$D$17</f>
        <v>#DIV/0!</v>
      </c>
      <c r="F15" s="107" t="e">
        <f aca="false">IF(E15&gt;4.9999%,D15,0)</f>
        <v>#DIV/0!</v>
      </c>
      <c r="I15" s="104"/>
    </row>
    <row r="16" customFormat="false" ht="15" hidden="false" customHeight="false" outlineLevel="0" collapsed="false">
      <c r="C16" s="107" t="str">
        <f aca="false">'repartition des sièges'!B36</f>
        <v>liste 10</v>
      </c>
      <c r="D16" s="107" t="n">
        <f aca="false">'repartition des sièges'!C36</f>
        <v>0</v>
      </c>
      <c r="E16" s="108" t="e">
        <f aca="false">D16/$D$17</f>
        <v>#DIV/0!</v>
      </c>
      <c r="F16" s="107" t="e">
        <f aca="false">IF(E16&gt;4.9999%,D16,0)</f>
        <v>#DIV/0!</v>
      </c>
      <c r="I16" s="104"/>
    </row>
    <row r="17" customFormat="false" ht="15" hidden="false" customHeight="false" outlineLevel="0" collapsed="false">
      <c r="C17" s="107" t="s">
        <v>62</v>
      </c>
      <c r="D17" s="107" t="n">
        <f aca="false">SUM(D7:D16)</f>
        <v>0</v>
      </c>
      <c r="E17" s="107"/>
      <c r="F17" s="107" t="e">
        <f aca="false">SUM(F7:F16)</f>
        <v>#DIV/0!</v>
      </c>
      <c r="I17" s="104"/>
    </row>
    <row r="18" customFormat="false" ht="15" hidden="false" customHeight="false" outlineLevel="0" collapsed="false">
      <c r="I18" s="104"/>
    </row>
    <row r="19" customFormat="false" ht="15" hidden="false" customHeight="false" outlineLevel="0" collapsed="false">
      <c r="C19" s="103" t="s">
        <v>63</v>
      </c>
      <c r="I19" s="104"/>
    </row>
    <row r="20" customFormat="false" ht="15" hidden="false" customHeight="false" outlineLevel="0" collapsed="false">
      <c r="C20" s="106" t="s">
        <v>58</v>
      </c>
      <c r="D20" s="107" t="s">
        <v>59</v>
      </c>
      <c r="E20" s="107" t="s">
        <v>64</v>
      </c>
      <c r="I20" s="104"/>
    </row>
    <row r="21" customFormat="false" ht="15" hidden="false" customHeight="false" outlineLevel="0" collapsed="false">
      <c r="C21" s="107" t="str">
        <f aca="false">C7</f>
        <v>liste 1</v>
      </c>
      <c r="D21" s="109" t="e">
        <f aca="false">F7</f>
        <v>#DIV/0!</v>
      </c>
      <c r="E21" s="109" t="e">
        <f aca="false">'repartition des sièges'!H27</f>
        <v>#DIV/0!</v>
      </c>
      <c r="I21" s="104"/>
    </row>
    <row r="22" customFormat="false" ht="15" hidden="false" customHeight="false" outlineLevel="0" collapsed="false">
      <c r="C22" s="107" t="str">
        <f aca="false">C8</f>
        <v>liste 2</v>
      </c>
      <c r="D22" s="109" t="e">
        <f aca="false">F8</f>
        <v>#DIV/0!</v>
      </c>
      <c r="E22" s="109" t="e">
        <f aca="false">'repartition des sièges'!H28</f>
        <v>#DIV/0!</v>
      </c>
      <c r="I22" s="104"/>
    </row>
    <row r="23" customFormat="false" ht="15" hidden="false" customHeight="false" outlineLevel="0" collapsed="false">
      <c r="C23" s="107" t="str">
        <f aca="false">C9</f>
        <v>liste 3</v>
      </c>
      <c r="D23" s="109" t="e">
        <f aca="false">F9</f>
        <v>#DIV/0!</v>
      </c>
      <c r="E23" s="109" t="e">
        <f aca="false">'repartition des sièges'!H29</f>
        <v>#DIV/0!</v>
      </c>
      <c r="I23" s="104"/>
    </row>
    <row r="24" customFormat="false" ht="15" hidden="false" customHeight="false" outlineLevel="0" collapsed="false">
      <c r="C24" s="107" t="str">
        <f aca="false">C10</f>
        <v>liste 4</v>
      </c>
      <c r="D24" s="109" t="e">
        <f aca="false">F10</f>
        <v>#DIV/0!</v>
      </c>
      <c r="E24" s="109" t="e">
        <f aca="false">'repartition des sièges'!H30</f>
        <v>#DIV/0!</v>
      </c>
      <c r="I24" s="104"/>
    </row>
    <row r="25" customFormat="false" ht="15" hidden="false" customHeight="false" outlineLevel="0" collapsed="false">
      <c r="C25" s="107" t="str">
        <f aca="false">C11</f>
        <v>liste 5</v>
      </c>
      <c r="D25" s="109" t="e">
        <f aca="false">F11</f>
        <v>#DIV/0!</v>
      </c>
      <c r="E25" s="109" t="e">
        <f aca="false">'repartition des sièges'!H31</f>
        <v>#DIV/0!</v>
      </c>
      <c r="I25" s="104"/>
    </row>
    <row r="26" customFormat="false" ht="15" hidden="false" customHeight="false" outlineLevel="0" collapsed="false">
      <c r="C26" s="107" t="str">
        <f aca="false">C12</f>
        <v>liste 6</v>
      </c>
      <c r="D26" s="109" t="e">
        <f aca="false">F12</f>
        <v>#DIV/0!</v>
      </c>
      <c r="E26" s="109" t="e">
        <f aca="false">'repartition des sièges'!H32</f>
        <v>#DIV/0!</v>
      </c>
      <c r="I26" s="104"/>
    </row>
    <row r="27" customFormat="false" ht="15" hidden="false" customHeight="false" outlineLevel="0" collapsed="false">
      <c r="C27" s="107" t="str">
        <f aca="false">C13</f>
        <v>liste 7</v>
      </c>
      <c r="D27" s="109" t="e">
        <f aca="false">F13</f>
        <v>#DIV/0!</v>
      </c>
      <c r="E27" s="109" t="e">
        <f aca="false">'repartition des sièges'!H33</f>
        <v>#DIV/0!</v>
      </c>
      <c r="I27" s="104"/>
    </row>
    <row r="28" customFormat="false" ht="15" hidden="false" customHeight="false" outlineLevel="0" collapsed="false">
      <c r="C28" s="107" t="str">
        <f aca="false">C14</f>
        <v>liste 8</v>
      </c>
      <c r="D28" s="109" t="e">
        <f aca="false">F14</f>
        <v>#DIV/0!</v>
      </c>
      <c r="E28" s="109" t="e">
        <f aca="false">'repartition des sièges'!H34</f>
        <v>#DIV/0!</v>
      </c>
      <c r="I28" s="104"/>
    </row>
    <row r="29" customFormat="false" ht="15" hidden="false" customHeight="false" outlineLevel="0" collapsed="false">
      <c r="C29" s="107" t="str">
        <f aca="false">C15</f>
        <v>liste 9</v>
      </c>
      <c r="D29" s="109" t="e">
        <f aca="false">F15</f>
        <v>#DIV/0!</v>
      </c>
      <c r="E29" s="109" t="e">
        <f aca="false">'repartition des sièges'!H35</f>
        <v>#DIV/0!</v>
      </c>
      <c r="I29" s="104"/>
    </row>
    <row r="30" customFormat="false" ht="15" hidden="false" customHeight="false" outlineLevel="0" collapsed="false">
      <c r="C30" s="107" t="str">
        <f aca="false">C16</f>
        <v>liste 10</v>
      </c>
      <c r="D30" s="109" t="e">
        <f aca="false">F16</f>
        <v>#DIV/0!</v>
      </c>
      <c r="E30" s="109" t="e">
        <f aca="false">'repartition des sièges'!H36</f>
        <v>#DIV/0!</v>
      </c>
      <c r="I30" s="104"/>
    </row>
    <row r="31" customFormat="false" ht="15.75" hidden="false" customHeight="false" outlineLevel="0" collapsed="false">
      <c r="C31" s="107" t="s">
        <v>62</v>
      </c>
      <c r="D31" s="109" t="e">
        <f aca="false">SUM(D21:D30)</f>
        <v>#DIV/0!</v>
      </c>
      <c r="E31" s="109" t="e">
        <f aca="false">SUM(E21:E30)</f>
        <v>#DIV/0!</v>
      </c>
      <c r="I31" s="104"/>
    </row>
    <row r="32" customFormat="false" ht="15.75" hidden="false" customHeight="false" outlineLevel="0" collapsed="false">
      <c r="E32" s="110"/>
      <c r="I32" s="111"/>
    </row>
    <row r="33" customFormat="false" ht="45.75" hidden="false" customHeight="false" outlineLevel="0" collapsed="false">
      <c r="C33" s="112" t="s">
        <v>65</v>
      </c>
      <c r="D33" s="113" t="e">
        <f aca="false">'répartition CM'!E16</f>
        <v>#DIV/0!</v>
      </c>
      <c r="E33" s="114" t="s">
        <v>66</v>
      </c>
      <c r="F33" s="114"/>
      <c r="I33" s="115" t="s">
        <v>67</v>
      </c>
    </row>
    <row r="34" customFormat="false" ht="15" hidden="false" customHeight="false" outlineLevel="0" collapsed="false">
      <c r="I34" s="111"/>
    </row>
    <row r="35" customFormat="false" ht="15" hidden="false" customHeight="false" outlineLevel="0" collapsed="false">
      <c r="C35" s="103" t="s">
        <v>68</v>
      </c>
      <c r="I35" s="111"/>
    </row>
    <row r="36" customFormat="false" ht="15" hidden="false" customHeight="false" outlineLevel="0" collapsed="false">
      <c r="I36" s="111"/>
    </row>
    <row r="37" customFormat="false" ht="15.75" hidden="false" customHeight="false" outlineLevel="0" collapsed="false">
      <c r="C37" s="105" t="s">
        <v>69</v>
      </c>
      <c r="I37" s="111"/>
    </row>
    <row r="38" customFormat="false" ht="45" hidden="false" customHeight="true" outlineLevel="0" collapsed="false">
      <c r="C38" s="106" t="s">
        <v>58</v>
      </c>
      <c r="D38" s="107" t="s">
        <v>59</v>
      </c>
      <c r="E38" s="107" t="s">
        <v>64</v>
      </c>
      <c r="F38" s="106" t="s">
        <v>70</v>
      </c>
      <c r="G38" s="106" t="s">
        <v>71</v>
      </c>
      <c r="I38" s="104" t="s">
        <v>72</v>
      </c>
    </row>
    <row r="39" customFormat="false" ht="15" hidden="false" customHeight="false" outlineLevel="0" collapsed="false">
      <c r="C39" s="107" t="str">
        <f aca="false">C21</f>
        <v>liste 1</v>
      </c>
      <c r="D39" s="109" t="e">
        <f aca="false">D21</f>
        <v>#DIV/0!</v>
      </c>
      <c r="E39" s="109" t="e">
        <f aca="false">E21</f>
        <v>#DIV/0!</v>
      </c>
      <c r="F39" s="107" t="e">
        <f aca="false">D39/(E39+1)</f>
        <v>#DIV/0!</v>
      </c>
      <c r="G39" s="109" t="e">
        <f aca="false">IF(F39=MAX($F$39:$F$48),1,0)</f>
        <v>#DIV/0!</v>
      </c>
      <c r="I39" s="104"/>
    </row>
    <row r="40" customFormat="false" ht="15" hidden="false" customHeight="false" outlineLevel="0" collapsed="false">
      <c r="C40" s="107" t="str">
        <f aca="false">C22</f>
        <v>liste 2</v>
      </c>
      <c r="D40" s="109" t="e">
        <f aca="false">D22</f>
        <v>#DIV/0!</v>
      </c>
      <c r="E40" s="109" t="e">
        <f aca="false">E22</f>
        <v>#DIV/0!</v>
      </c>
      <c r="F40" s="107" t="e">
        <f aca="false">D40/(E40+1)</f>
        <v>#DIV/0!</v>
      </c>
      <c r="G40" s="109" t="e">
        <f aca="false">IF(F40=MAX($F$39:$F$48),1,0)</f>
        <v>#DIV/0!</v>
      </c>
      <c r="I40" s="104"/>
    </row>
    <row r="41" customFormat="false" ht="15" hidden="false" customHeight="false" outlineLevel="0" collapsed="false">
      <c r="C41" s="107" t="str">
        <f aca="false">C23</f>
        <v>liste 3</v>
      </c>
      <c r="D41" s="109" t="e">
        <f aca="false">D23</f>
        <v>#DIV/0!</v>
      </c>
      <c r="E41" s="109" t="e">
        <f aca="false">E23</f>
        <v>#DIV/0!</v>
      </c>
      <c r="F41" s="107" t="e">
        <f aca="false">D41/(E41+1)</f>
        <v>#DIV/0!</v>
      </c>
      <c r="G41" s="109" t="e">
        <f aca="false">IF(F41=MAX($F$39:$F$48),1,0)</f>
        <v>#DIV/0!</v>
      </c>
      <c r="I41" s="104"/>
    </row>
    <row r="42" customFormat="false" ht="15" hidden="false" customHeight="false" outlineLevel="0" collapsed="false">
      <c r="C42" s="107" t="str">
        <f aca="false">C24</f>
        <v>liste 4</v>
      </c>
      <c r="D42" s="109" t="e">
        <f aca="false">D24</f>
        <v>#DIV/0!</v>
      </c>
      <c r="E42" s="109" t="e">
        <f aca="false">E24</f>
        <v>#DIV/0!</v>
      </c>
      <c r="F42" s="107" t="e">
        <f aca="false">D42/(E42+1)</f>
        <v>#DIV/0!</v>
      </c>
      <c r="G42" s="109" t="e">
        <f aca="false">IF(F42=MAX($F$39:$F$48),1,0)</f>
        <v>#DIV/0!</v>
      </c>
      <c r="I42" s="104"/>
    </row>
    <row r="43" customFormat="false" ht="15" hidden="false" customHeight="false" outlineLevel="0" collapsed="false">
      <c r="C43" s="107" t="str">
        <f aca="false">C25</f>
        <v>liste 5</v>
      </c>
      <c r="D43" s="109" t="e">
        <f aca="false">D25</f>
        <v>#DIV/0!</v>
      </c>
      <c r="E43" s="109" t="e">
        <f aca="false">E25</f>
        <v>#DIV/0!</v>
      </c>
      <c r="F43" s="107" t="e">
        <f aca="false">D43/(E43+1)</f>
        <v>#DIV/0!</v>
      </c>
      <c r="G43" s="109" t="e">
        <f aca="false">IF(F43=MAX($F$39:$F$48),1,0)</f>
        <v>#DIV/0!</v>
      </c>
      <c r="I43" s="104"/>
    </row>
    <row r="44" customFormat="false" ht="15" hidden="false" customHeight="false" outlineLevel="0" collapsed="false">
      <c r="C44" s="107" t="str">
        <f aca="false">C26</f>
        <v>liste 6</v>
      </c>
      <c r="D44" s="109" t="e">
        <f aca="false">D26</f>
        <v>#DIV/0!</v>
      </c>
      <c r="E44" s="109" t="e">
        <f aca="false">E26</f>
        <v>#DIV/0!</v>
      </c>
      <c r="F44" s="107" t="e">
        <f aca="false">D44/(E44+1)</f>
        <v>#DIV/0!</v>
      </c>
      <c r="G44" s="109" t="e">
        <f aca="false">IF(F44=MAX($F$39:$F$48),1,0)</f>
        <v>#DIV/0!</v>
      </c>
      <c r="I44" s="104"/>
    </row>
    <row r="45" customFormat="false" ht="15" hidden="false" customHeight="false" outlineLevel="0" collapsed="false">
      <c r="C45" s="107" t="str">
        <f aca="false">C27</f>
        <v>liste 7</v>
      </c>
      <c r="D45" s="109" t="e">
        <f aca="false">D27</f>
        <v>#DIV/0!</v>
      </c>
      <c r="E45" s="109" t="e">
        <f aca="false">E27</f>
        <v>#DIV/0!</v>
      </c>
      <c r="F45" s="107" t="e">
        <f aca="false">D45/(E45+1)</f>
        <v>#DIV/0!</v>
      </c>
      <c r="G45" s="109" t="e">
        <f aca="false">IF(F45=MAX($F$39:$F$48),1,0)</f>
        <v>#DIV/0!</v>
      </c>
      <c r="I45" s="104"/>
    </row>
    <row r="46" customFormat="false" ht="15" hidden="false" customHeight="false" outlineLevel="0" collapsed="false">
      <c r="C46" s="107" t="str">
        <f aca="false">C28</f>
        <v>liste 8</v>
      </c>
      <c r="D46" s="109" t="e">
        <f aca="false">D28</f>
        <v>#DIV/0!</v>
      </c>
      <c r="E46" s="109" t="e">
        <f aca="false">E28</f>
        <v>#DIV/0!</v>
      </c>
      <c r="F46" s="107" t="e">
        <f aca="false">D46/(E46+1)</f>
        <v>#DIV/0!</v>
      </c>
      <c r="G46" s="109" t="e">
        <f aca="false">IF(F46=MAX($F$39:$F$48),1,0)</f>
        <v>#DIV/0!</v>
      </c>
      <c r="I46" s="104"/>
    </row>
    <row r="47" customFormat="false" ht="15" hidden="false" customHeight="false" outlineLevel="0" collapsed="false">
      <c r="C47" s="107" t="str">
        <f aca="false">C29</f>
        <v>liste 9</v>
      </c>
      <c r="D47" s="109" t="e">
        <f aca="false">D29</f>
        <v>#DIV/0!</v>
      </c>
      <c r="E47" s="109" t="e">
        <f aca="false">E29</f>
        <v>#DIV/0!</v>
      </c>
      <c r="F47" s="116" t="e">
        <f aca="false">D47/(E47+1)</f>
        <v>#DIV/0!</v>
      </c>
      <c r="G47" s="109" t="e">
        <f aca="false">IF(F47=MAX($F$39:$F$48),1,0)</f>
        <v>#DIV/0!</v>
      </c>
      <c r="I47" s="104"/>
    </row>
    <row r="48" customFormat="false" ht="15" hidden="false" customHeight="false" outlineLevel="0" collapsed="false">
      <c r="C48" s="107" t="str">
        <f aca="false">C30</f>
        <v>liste 10</v>
      </c>
      <c r="D48" s="109" t="e">
        <f aca="false">D30</f>
        <v>#DIV/0!</v>
      </c>
      <c r="E48" s="109" t="e">
        <f aca="false">E30</f>
        <v>#DIV/0!</v>
      </c>
      <c r="F48" s="107" t="e">
        <f aca="false">D48/(E48+1)</f>
        <v>#DIV/0!</v>
      </c>
      <c r="G48" s="109" t="e">
        <f aca="false">IF(F48=MAX($F$39:$F$48),1,0)</f>
        <v>#DIV/0!</v>
      </c>
      <c r="I48" s="104"/>
    </row>
    <row r="49" customFormat="false" ht="15" hidden="false" customHeight="false" outlineLevel="0" collapsed="false">
      <c r="C49" s="107" t="str">
        <f aca="false">C31</f>
        <v>Total</v>
      </c>
      <c r="D49" s="109" t="e">
        <f aca="false">D31</f>
        <v>#DIV/0!</v>
      </c>
      <c r="E49" s="109" t="e">
        <f aca="false">E31</f>
        <v>#DIV/0!</v>
      </c>
      <c r="I49" s="104"/>
    </row>
    <row r="50" customFormat="false" ht="15.75" hidden="false" customHeight="false" outlineLevel="0" collapsed="false">
      <c r="C50" s="101"/>
      <c r="I50" s="104"/>
    </row>
    <row r="52" customFormat="false" ht="15.75" hidden="false" customHeight="false" outlineLevel="0" collapsed="false">
      <c r="C52" s="105" t="s">
        <v>73</v>
      </c>
      <c r="I52" s="111"/>
    </row>
    <row r="53" customFormat="false" ht="72.75" hidden="false" customHeight="true" outlineLevel="0" collapsed="false">
      <c r="C53" s="106" t="s">
        <v>58</v>
      </c>
      <c r="D53" s="117" t="s">
        <v>59</v>
      </c>
      <c r="E53" s="117" t="s">
        <v>64</v>
      </c>
      <c r="F53" s="106" t="s">
        <v>74</v>
      </c>
      <c r="G53" s="118" t="s">
        <v>75</v>
      </c>
      <c r="H53" s="106" t="s">
        <v>76</v>
      </c>
      <c r="I53" s="106" t="s">
        <v>71</v>
      </c>
      <c r="J53" s="119"/>
      <c r="K53" s="120" t="s">
        <v>77</v>
      </c>
      <c r="L53" s="120"/>
    </row>
    <row r="54" customFormat="false" ht="15" hidden="false" customHeight="false" outlineLevel="0" collapsed="false">
      <c r="C54" s="107" t="str">
        <f aca="false">C39</f>
        <v>liste 1</v>
      </c>
      <c r="D54" s="109" t="e">
        <f aca="false">D39</f>
        <v>#DIV/0!</v>
      </c>
      <c r="E54" s="109" t="e">
        <f aca="false">E39</f>
        <v>#DIV/0!</v>
      </c>
      <c r="F54" s="107" t="e">
        <f aca="false">D54/(E54+1)</f>
        <v>#DIV/0!</v>
      </c>
      <c r="G54" s="121"/>
      <c r="H54" s="107" t="e">
        <f aca="false">D54/(E54+G54+1)</f>
        <v>#DIV/0!</v>
      </c>
      <c r="I54" s="109" t="e">
        <f aca="false">IF(H54=MAX($H$54:$H$63),1,0)</f>
        <v>#DIV/0!</v>
      </c>
      <c r="J54" s="119"/>
      <c r="K54" s="120"/>
      <c r="L54" s="120"/>
    </row>
    <row r="55" customFormat="false" ht="15" hidden="false" customHeight="false" outlineLevel="0" collapsed="false">
      <c r="C55" s="107" t="str">
        <f aca="false">C40</f>
        <v>liste 2</v>
      </c>
      <c r="D55" s="109" t="e">
        <f aca="false">D40</f>
        <v>#DIV/0!</v>
      </c>
      <c r="E55" s="109" t="e">
        <f aca="false">E40</f>
        <v>#DIV/0!</v>
      </c>
      <c r="F55" s="107" t="e">
        <f aca="false">D55/(E55+1)</f>
        <v>#DIV/0!</v>
      </c>
      <c r="G55" s="121"/>
      <c r="H55" s="107" t="e">
        <f aca="false">D55/(E55+G55+1)</f>
        <v>#DIV/0!</v>
      </c>
      <c r="I55" s="109" t="e">
        <f aca="false">IF(H55=MAX($H$54:$H$63),1,0)</f>
        <v>#DIV/0!</v>
      </c>
      <c r="J55" s="119"/>
      <c r="K55" s="120"/>
      <c r="L55" s="120"/>
    </row>
    <row r="56" customFormat="false" ht="15" hidden="false" customHeight="false" outlineLevel="0" collapsed="false">
      <c r="C56" s="107" t="str">
        <f aca="false">C41</f>
        <v>liste 3</v>
      </c>
      <c r="D56" s="109" t="e">
        <f aca="false">D41</f>
        <v>#DIV/0!</v>
      </c>
      <c r="E56" s="109" t="e">
        <f aca="false">E41</f>
        <v>#DIV/0!</v>
      </c>
      <c r="F56" s="107" t="e">
        <f aca="false">D56/(E56+1)</f>
        <v>#DIV/0!</v>
      </c>
      <c r="G56" s="121"/>
      <c r="H56" s="107" t="e">
        <f aca="false">D56/(E56+G56+1)</f>
        <v>#DIV/0!</v>
      </c>
      <c r="I56" s="109" t="e">
        <f aca="false">IF(H56=MAX($H$54:$H$63),1,0)</f>
        <v>#DIV/0!</v>
      </c>
      <c r="J56" s="119"/>
      <c r="K56" s="120"/>
      <c r="L56" s="120"/>
    </row>
    <row r="57" customFormat="false" ht="15" hidden="false" customHeight="false" outlineLevel="0" collapsed="false">
      <c r="C57" s="107" t="str">
        <f aca="false">C42</f>
        <v>liste 4</v>
      </c>
      <c r="D57" s="109" t="e">
        <f aca="false">D42</f>
        <v>#DIV/0!</v>
      </c>
      <c r="E57" s="109" t="e">
        <f aca="false">E42</f>
        <v>#DIV/0!</v>
      </c>
      <c r="F57" s="107" t="e">
        <f aca="false">D57/(E57+1)</f>
        <v>#DIV/0!</v>
      </c>
      <c r="G57" s="121"/>
      <c r="H57" s="107" t="e">
        <f aca="false">D57/(E57+G57+1)</f>
        <v>#DIV/0!</v>
      </c>
      <c r="I57" s="109" t="e">
        <f aca="false">IF(H57=MAX($H$54:$H$63),1,0)</f>
        <v>#DIV/0!</v>
      </c>
      <c r="J57" s="119"/>
      <c r="K57" s="120"/>
      <c r="L57" s="120"/>
    </row>
    <row r="58" customFormat="false" ht="15" hidden="false" customHeight="false" outlineLevel="0" collapsed="false">
      <c r="C58" s="107" t="str">
        <f aca="false">C43</f>
        <v>liste 5</v>
      </c>
      <c r="D58" s="109" t="e">
        <f aca="false">D43</f>
        <v>#DIV/0!</v>
      </c>
      <c r="E58" s="109" t="e">
        <f aca="false">E43</f>
        <v>#DIV/0!</v>
      </c>
      <c r="F58" s="107" t="e">
        <f aca="false">D58/(E58+1)</f>
        <v>#DIV/0!</v>
      </c>
      <c r="G58" s="121"/>
      <c r="H58" s="107" t="e">
        <f aca="false">D58/(E58+G58+1)</f>
        <v>#DIV/0!</v>
      </c>
      <c r="I58" s="109" t="e">
        <f aca="false">IF(H58=MAX($H$54:$H$63),1,0)</f>
        <v>#DIV/0!</v>
      </c>
      <c r="J58" s="119"/>
      <c r="K58" s="120"/>
      <c r="L58" s="120"/>
    </row>
    <row r="59" customFormat="false" ht="15" hidden="false" customHeight="false" outlineLevel="0" collapsed="false">
      <c r="C59" s="107" t="str">
        <f aca="false">C44</f>
        <v>liste 6</v>
      </c>
      <c r="D59" s="109" t="e">
        <f aca="false">D44</f>
        <v>#DIV/0!</v>
      </c>
      <c r="E59" s="109" t="e">
        <f aca="false">E44</f>
        <v>#DIV/0!</v>
      </c>
      <c r="F59" s="107" t="e">
        <f aca="false">D59/(E59+1)</f>
        <v>#DIV/0!</v>
      </c>
      <c r="G59" s="121"/>
      <c r="H59" s="107" t="e">
        <f aca="false">D59/(E59+G59+1)</f>
        <v>#DIV/0!</v>
      </c>
      <c r="I59" s="109" t="e">
        <f aca="false">IF(H59=MAX($H$54:$H$63),1,0)</f>
        <v>#DIV/0!</v>
      </c>
      <c r="J59" s="119"/>
      <c r="K59" s="120"/>
      <c r="L59" s="120"/>
    </row>
    <row r="60" customFormat="false" ht="15" hidden="false" customHeight="false" outlineLevel="0" collapsed="false">
      <c r="C60" s="107" t="str">
        <f aca="false">C45</f>
        <v>liste 7</v>
      </c>
      <c r="D60" s="109" t="e">
        <f aca="false">D45</f>
        <v>#DIV/0!</v>
      </c>
      <c r="E60" s="109" t="e">
        <f aca="false">E45</f>
        <v>#DIV/0!</v>
      </c>
      <c r="F60" s="107" t="e">
        <f aca="false">D60/(E60+1)</f>
        <v>#DIV/0!</v>
      </c>
      <c r="G60" s="121"/>
      <c r="H60" s="107" t="e">
        <f aca="false">D60/(E60+G60+1)</f>
        <v>#DIV/0!</v>
      </c>
      <c r="I60" s="109" t="e">
        <f aca="false">IF(H60=MAX($H$54:$H$63),1,0)</f>
        <v>#DIV/0!</v>
      </c>
      <c r="J60" s="119"/>
      <c r="K60" s="120"/>
      <c r="L60" s="120"/>
    </row>
    <row r="61" customFormat="false" ht="15" hidden="false" customHeight="false" outlineLevel="0" collapsed="false">
      <c r="C61" s="107" t="str">
        <f aca="false">C46</f>
        <v>liste 8</v>
      </c>
      <c r="D61" s="109" t="e">
        <f aca="false">D46</f>
        <v>#DIV/0!</v>
      </c>
      <c r="E61" s="109" t="e">
        <f aca="false">E46</f>
        <v>#DIV/0!</v>
      </c>
      <c r="F61" s="107" t="e">
        <f aca="false">D61/(E61+1)</f>
        <v>#DIV/0!</v>
      </c>
      <c r="G61" s="121"/>
      <c r="H61" s="107" t="e">
        <f aca="false">D61/(E61+G61+1)</f>
        <v>#DIV/0!</v>
      </c>
      <c r="I61" s="109" t="e">
        <f aca="false">IF(H61=MAX($H$54:$H$63),1,0)</f>
        <v>#DIV/0!</v>
      </c>
      <c r="J61" s="119"/>
      <c r="K61" s="120"/>
      <c r="L61" s="120"/>
    </row>
    <row r="62" customFormat="false" ht="15" hidden="false" customHeight="false" outlineLevel="0" collapsed="false">
      <c r="C62" s="107" t="str">
        <f aca="false">C47</f>
        <v>liste 9</v>
      </c>
      <c r="D62" s="109" t="e">
        <f aca="false">D47</f>
        <v>#DIV/0!</v>
      </c>
      <c r="E62" s="109" t="e">
        <f aca="false">E47</f>
        <v>#DIV/0!</v>
      </c>
      <c r="F62" s="116" t="e">
        <f aca="false">D62/(E62+1)</f>
        <v>#DIV/0!</v>
      </c>
      <c r="G62" s="121"/>
      <c r="H62" s="107" t="e">
        <f aca="false">D62/(E62+G62+1)</f>
        <v>#DIV/0!</v>
      </c>
      <c r="I62" s="109" t="e">
        <f aca="false">IF(H62=MAX($H$54:$H$63),1,0)</f>
        <v>#DIV/0!</v>
      </c>
      <c r="J62" s="119"/>
      <c r="K62" s="120"/>
      <c r="L62" s="120"/>
    </row>
    <row r="63" customFormat="false" ht="15.75" hidden="false" customHeight="false" outlineLevel="0" collapsed="false">
      <c r="C63" s="107" t="str">
        <f aca="false">C48</f>
        <v>liste 10</v>
      </c>
      <c r="D63" s="109" t="e">
        <f aca="false">D48</f>
        <v>#DIV/0!</v>
      </c>
      <c r="E63" s="109" t="e">
        <f aca="false">E48</f>
        <v>#DIV/0!</v>
      </c>
      <c r="F63" s="107" t="e">
        <f aca="false">D63/(E63+1)</f>
        <v>#DIV/0!</v>
      </c>
      <c r="G63" s="121"/>
      <c r="H63" s="107" t="e">
        <f aca="false">D63/(E63+G63+1)</f>
        <v>#DIV/0!</v>
      </c>
      <c r="I63" s="109" t="e">
        <f aca="false">IF(H63=MAX($H$54:$H$63),1,0)</f>
        <v>#DIV/0!</v>
      </c>
      <c r="J63" s="119"/>
      <c r="K63" s="120"/>
      <c r="L63" s="120"/>
    </row>
    <row r="64" customFormat="false" ht="15" hidden="false" customHeight="false" outlineLevel="0" collapsed="false">
      <c r="C64" s="107" t="str">
        <f aca="false">C49</f>
        <v>Total</v>
      </c>
      <c r="D64" s="109" t="e">
        <f aca="false">D49</f>
        <v>#DIV/0!</v>
      </c>
      <c r="E64" s="109" t="e">
        <f aca="false">E49</f>
        <v>#DIV/0!</v>
      </c>
      <c r="I64" s="119"/>
    </row>
    <row r="65" customFormat="false" ht="15" hidden="false" customHeight="false" outlineLevel="0" collapsed="false">
      <c r="C65" s="119"/>
      <c r="D65" s="119"/>
      <c r="E65" s="119"/>
      <c r="F65" s="119"/>
      <c r="G65" s="119"/>
      <c r="H65" s="119"/>
      <c r="I65" s="119"/>
    </row>
    <row r="66" customFormat="false" ht="15.75" hidden="false" customHeight="false" outlineLevel="0" collapsed="false">
      <c r="C66" s="119"/>
      <c r="D66" s="119"/>
      <c r="E66" s="119"/>
      <c r="F66" s="119"/>
      <c r="G66" s="119"/>
      <c r="H66" s="119"/>
      <c r="I66" s="119"/>
    </row>
    <row r="67" customFormat="false" ht="19.5" hidden="false" customHeight="true" outlineLevel="0" collapsed="false">
      <c r="B67" s="122"/>
      <c r="C67" s="123"/>
      <c r="D67" s="123"/>
      <c r="E67" s="124" t="s">
        <v>78</v>
      </c>
      <c r="F67" s="124"/>
      <c r="G67" s="124"/>
      <c r="H67" s="124"/>
      <c r="I67" s="124"/>
      <c r="J67" s="124"/>
      <c r="K67" s="124"/>
      <c r="L67" s="125"/>
      <c r="M67" s="125"/>
      <c r="N67" s="125"/>
      <c r="O67" s="125"/>
      <c r="P67" s="126"/>
    </row>
    <row r="68" customFormat="false" ht="15.75" hidden="false" customHeight="false" outlineLevel="0" collapsed="false">
      <c r="B68" s="127"/>
      <c r="C68" s="128"/>
      <c r="D68" s="129"/>
      <c r="E68" s="129"/>
      <c r="F68" s="128"/>
      <c r="G68" s="128"/>
      <c r="H68" s="128"/>
      <c r="I68" s="128"/>
      <c r="J68" s="128"/>
      <c r="K68" s="128"/>
      <c r="L68" s="128"/>
      <c r="M68" s="128"/>
      <c r="N68" s="128"/>
      <c r="O68" s="128"/>
      <c r="P68" s="130"/>
    </row>
    <row r="69" customFormat="false" ht="15.75" hidden="false" customHeight="false" outlineLevel="0" collapsed="false">
      <c r="B69" s="127"/>
      <c r="C69" s="131" t="s">
        <v>79</v>
      </c>
      <c r="D69" s="131"/>
      <c r="E69" s="131"/>
      <c r="F69" s="131"/>
      <c r="G69" s="131"/>
      <c r="H69" s="128"/>
      <c r="I69" s="128"/>
      <c r="J69" s="131" t="s">
        <v>80</v>
      </c>
      <c r="K69" s="131"/>
      <c r="L69" s="131"/>
      <c r="M69" s="131"/>
      <c r="N69" s="131"/>
      <c r="O69" s="128"/>
      <c r="P69" s="130"/>
    </row>
    <row r="70" customFormat="false" ht="45.75" hidden="false" customHeight="false" outlineLevel="0" collapsed="false">
      <c r="B70" s="127"/>
      <c r="C70" s="132" t="s">
        <v>58</v>
      </c>
      <c r="D70" s="133" t="s">
        <v>59</v>
      </c>
      <c r="E70" s="133" t="s">
        <v>64</v>
      </c>
      <c r="F70" s="132" t="s">
        <v>70</v>
      </c>
      <c r="G70" s="132" t="s">
        <v>71</v>
      </c>
      <c r="H70" s="128"/>
      <c r="I70" s="128"/>
      <c r="J70" s="132" t="s">
        <v>58</v>
      </c>
      <c r="K70" s="133" t="s">
        <v>59</v>
      </c>
      <c r="L70" s="133" t="s">
        <v>64</v>
      </c>
      <c r="M70" s="132" t="s">
        <v>70</v>
      </c>
      <c r="N70" s="132" t="s">
        <v>71</v>
      </c>
      <c r="O70" s="128"/>
      <c r="P70" s="130"/>
    </row>
    <row r="71" customFormat="false" ht="15.75" hidden="false" customHeight="true" outlineLevel="0" collapsed="false">
      <c r="B71" s="127"/>
      <c r="C71" s="134" t="str">
        <f aca="false">C39</f>
        <v>liste 1</v>
      </c>
      <c r="D71" s="135" t="n">
        <v>1000</v>
      </c>
      <c r="E71" s="135" t="n">
        <v>7</v>
      </c>
      <c r="F71" s="134" t="n">
        <f aca="false">D71/(E71+1)</f>
        <v>125</v>
      </c>
      <c r="G71" s="136" t="n">
        <f aca="false">IF(F71=MAX($F$71:$F$80),1,0)</f>
        <v>1</v>
      </c>
      <c r="H71" s="131" t="s">
        <v>81</v>
      </c>
      <c r="I71" s="128"/>
      <c r="J71" s="134" t="str">
        <f aca="false">C71</f>
        <v>liste 1</v>
      </c>
      <c r="K71" s="135" t="n">
        <v>1000</v>
      </c>
      <c r="L71" s="135" t="n">
        <v>6</v>
      </c>
      <c r="M71" s="134" t="n">
        <f aca="false">K71/(L71+1)</f>
        <v>142.857142857143</v>
      </c>
      <c r="N71" s="136" t="n">
        <f aca="false">IF(M71=MAX($M$71:$M$80),1,0)</f>
        <v>1</v>
      </c>
      <c r="O71" s="137" t="s">
        <v>82</v>
      </c>
      <c r="P71" s="137"/>
    </row>
    <row r="72" customFormat="false" ht="15" hidden="false" customHeight="false" outlineLevel="0" collapsed="false">
      <c r="B72" s="127"/>
      <c r="C72" s="134" t="str">
        <f aca="false">C40</f>
        <v>liste 2</v>
      </c>
      <c r="D72" s="135" t="n">
        <v>500</v>
      </c>
      <c r="E72" s="135" t="n">
        <v>3</v>
      </c>
      <c r="F72" s="134" t="n">
        <f aca="false">D72/(E72+1)</f>
        <v>125</v>
      </c>
      <c r="G72" s="135" t="n">
        <f aca="false">IF(F72=MAX($F$71:$F$80),1,0)</f>
        <v>1</v>
      </c>
      <c r="H72" s="128"/>
      <c r="I72" s="128"/>
      <c r="J72" s="134" t="str">
        <f aca="false">C72</f>
        <v>liste 2</v>
      </c>
      <c r="K72" s="135" t="n">
        <v>1000</v>
      </c>
      <c r="L72" s="135" t="n">
        <v>6</v>
      </c>
      <c r="M72" s="134" t="n">
        <f aca="false">K72/(L72+1)</f>
        <v>142.857142857143</v>
      </c>
      <c r="N72" s="136" t="n">
        <f aca="false">IF(M72=MAX($M$71:$M$80),1,0)</f>
        <v>1</v>
      </c>
      <c r="O72" s="137"/>
      <c r="P72" s="137"/>
    </row>
    <row r="73" customFormat="false" ht="15" hidden="false" customHeight="false" outlineLevel="0" collapsed="false">
      <c r="B73" s="127"/>
      <c r="C73" s="134" t="str">
        <f aca="false">C41</f>
        <v>liste 3</v>
      </c>
      <c r="D73" s="135"/>
      <c r="E73" s="135"/>
      <c r="F73" s="134" t="n">
        <f aca="false">D73/(E73+1)</f>
        <v>0</v>
      </c>
      <c r="G73" s="135" t="n">
        <f aca="false">IF(F73=MAX($F$71:$F$80),1,0)</f>
        <v>0</v>
      </c>
      <c r="H73" s="128"/>
      <c r="I73" s="128"/>
      <c r="J73" s="134" t="str">
        <f aca="false">C73</f>
        <v>liste 3</v>
      </c>
      <c r="K73" s="135"/>
      <c r="L73" s="135"/>
      <c r="M73" s="134" t="n">
        <f aca="false">K73/(L73+1)</f>
        <v>0</v>
      </c>
      <c r="N73" s="136" t="n">
        <f aca="false">IF(M73=MAX($M$71:$M$80),1,0)</f>
        <v>0</v>
      </c>
      <c r="O73" s="128"/>
      <c r="P73" s="130"/>
    </row>
    <row r="74" customFormat="false" ht="15" hidden="false" customHeight="false" outlineLevel="0" collapsed="false">
      <c r="B74" s="127"/>
      <c r="C74" s="134" t="str">
        <f aca="false">C42</f>
        <v>liste 4</v>
      </c>
      <c r="D74" s="135"/>
      <c r="E74" s="135"/>
      <c r="F74" s="134" t="n">
        <f aca="false">D74/(E74+1)</f>
        <v>0</v>
      </c>
      <c r="G74" s="135" t="n">
        <f aca="false">IF(F74=MAX($F$71:$F$80),1,0)</f>
        <v>0</v>
      </c>
      <c r="H74" s="128"/>
      <c r="I74" s="128"/>
      <c r="J74" s="134" t="str">
        <f aca="false">C74</f>
        <v>liste 4</v>
      </c>
      <c r="K74" s="135"/>
      <c r="L74" s="135"/>
      <c r="M74" s="134" t="n">
        <f aca="false">K74/(L74+1)</f>
        <v>0</v>
      </c>
      <c r="N74" s="136" t="n">
        <f aca="false">IF(M74=MAX($M$71:$M$80),1,0)</f>
        <v>0</v>
      </c>
      <c r="O74" s="128"/>
      <c r="P74" s="130"/>
    </row>
    <row r="75" customFormat="false" ht="15" hidden="false" customHeight="false" outlineLevel="0" collapsed="false">
      <c r="B75" s="127"/>
      <c r="C75" s="134" t="str">
        <f aca="false">C43</f>
        <v>liste 5</v>
      </c>
      <c r="D75" s="135"/>
      <c r="E75" s="135"/>
      <c r="F75" s="134" t="n">
        <f aca="false">D75/(E75+1)</f>
        <v>0</v>
      </c>
      <c r="G75" s="135" t="n">
        <f aca="false">IF(F75=MAX($F$71:$F$80),1,0)</f>
        <v>0</v>
      </c>
      <c r="H75" s="128"/>
      <c r="I75" s="128"/>
      <c r="J75" s="134" t="str">
        <f aca="false">C75</f>
        <v>liste 5</v>
      </c>
      <c r="K75" s="135"/>
      <c r="L75" s="135"/>
      <c r="M75" s="134" t="n">
        <f aca="false">K75/(L75+1)</f>
        <v>0</v>
      </c>
      <c r="N75" s="136" t="n">
        <f aca="false">IF(M75=MAX($M$71:$M$80),1,0)</f>
        <v>0</v>
      </c>
      <c r="O75" s="128"/>
      <c r="P75" s="130"/>
    </row>
    <row r="76" customFormat="false" ht="15" hidden="false" customHeight="false" outlineLevel="0" collapsed="false">
      <c r="B76" s="127"/>
      <c r="C76" s="134" t="str">
        <f aca="false">C44</f>
        <v>liste 6</v>
      </c>
      <c r="D76" s="135"/>
      <c r="E76" s="135"/>
      <c r="F76" s="134" t="n">
        <f aca="false">D76/(E76+1)</f>
        <v>0</v>
      </c>
      <c r="G76" s="135" t="n">
        <f aca="false">IF(F76=MAX($F$71:$F$80),1,0)</f>
        <v>0</v>
      </c>
      <c r="H76" s="128"/>
      <c r="I76" s="128"/>
      <c r="J76" s="134" t="str">
        <f aca="false">C76</f>
        <v>liste 6</v>
      </c>
      <c r="K76" s="135"/>
      <c r="L76" s="135"/>
      <c r="M76" s="134" t="n">
        <f aca="false">K76/(L76+1)</f>
        <v>0</v>
      </c>
      <c r="N76" s="136" t="n">
        <f aca="false">IF(M76=MAX($M$71:$M$80),1,0)</f>
        <v>0</v>
      </c>
      <c r="O76" s="128"/>
      <c r="P76" s="130"/>
    </row>
    <row r="77" customFormat="false" ht="15" hidden="false" customHeight="false" outlineLevel="0" collapsed="false">
      <c r="B77" s="127"/>
      <c r="C77" s="134" t="str">
        <f aca="false">C45</f>
        <v>liste 7</v>
      </c>
      <c r="D77" s="135"/>
      <c r="E77" s="135"/>
      <c r="F77" s="134" t="n">
        <f aca="false">D77/(E77+1)</f>
        <v>0</v>
      </c>
      <c r="G77" s="135" t="n">
        <f aca="false">IF(F77=MAX($F$71:$F$80),1,0)</f>
        <v>0</v>
      </c>
      <c r="H77" s="128"/>
      <c r="I77" s="128"/>
      <c r="J77" s="134" t="str">
        <f aca="false">C77</f>
        <v>liste 7</v>
      </c>
      <c r="K77" s="135"/>
      <c r="L77" s="135"/>
      <c r="M77" s="134" t="n">
        <f aca="false">K77/(L77+1)</f>
        <v>0</v>
      </c>
      <c r="N77" s="136" t="n">
        <f aca="false">IF(M77=MAX($M$71:$M$80),1,0)</f>
        <v>0</v>
      </c>
      <c r="O77" s="128"/>
      <c r="P77" s="130"/>
    </row>
    <row r="78" customFormat="false" ht="15" hidden="false" customHeight="false" outlineLevel="0" collapsed="false">
      <c r="B78" s="127"/>
      <c r="C78" s="134" t="str">
        <f aca="false">C46</f>
        <v>liste 8</v>
      </c>
      <c r="D78" s="135"/>
      <c r="E78" s="135"/>
      <c r="F78" s="134" t="n">
        <f aca="false">D78/(E78+1)</f>
        <v>0</v>
      </c>
      <c r="G78" s="135" t="n">
        <f aca="false">IF(F78=MAX($F$71:$F$80),1,0)</f>
        <v>0</v>
      </c>
      <c r="H78" s="128"/>
      <c r="I78" s="128"/>
      <c r="J78" s="134" t="str">
        <f aca="false">C78</f>
        <v>liste 8</v>
      </c>
      <c r="K78" s="135"/>
      <c r="L78" s="135"/>
      <c r="M78" s="134" t="n">
        <f aca="false">K78/(L78+1)</f>
        <v>0</v>
      </c>
      <c r="N78" s="136" t="n">
        <f aca="false">IF(M78=MAX($M$71:$M$80),1,0)</f>
        <v>0</v>
      </c>
      <c r="O78" s="128"/>
      <c r="P78" s="130"/>
    </row>
    <row r="79" customFormat="false" ht="15" hidden="false" customHeight="false" outlineLevel="0" collapsed="false">
      <c r="B79" s="127"/>
      <c r="C79" s="134" t="str">
        <f aca="false">C47</f>
        <v>liste 9</v>
      </c>
      <c r="D79" s="135"/>
      <c r="E79" s="135"/>
      <c r="F79" s="138" t="n">
        <f aca="false">D79/(E79+1)</f>
        <v>0</v>
      </c>
      <c r="G79" s="135" t="n">
        <f aca="false">IF(F79=MAX($F$71:$F$80),1,0)</f>
        <v>0</v>
      </c>
      <c r="H79" s="128"/>
      <c r="I79" s="128"/>
      <c r="J79" s="134" t="str">
        <f aca="false">C79</f>
        <v>liste 9</v>
      </c>
      <c r="K79" s="135"/>
      <c r="L79" s="135"/>
      <c r="M79" s="138" t="n">
        <f aca="false">K79/(L79+1)</f>
        <v>0</v>
      </c>
      <c r="N79" s="136" t="n">
        <f aca="false">IF(M79=MAX($M$71:$M$80),1,0)</f>
        <v>0</v>
      </c>
      <c r="O79" s="128"/>
      <c r="P79" s="130"/>
    </row>
    <row r="80" customFormat="false" ht="15" hidden="false" customHeight="false" outlineLevel="0" collapsed="false">
      <c r="B80" s="127"/>
      <c r="C80" s="134" t="str">
        <f aca="false">C48</f>
        <v>liste 10</v>
      </c>
      <c r="D80" s="135"/>
      <c r="E80" s="135"/>
      <c r="F80" s="134" t="n">
        <f aca="false">D80/(E80+1)</f>
        <v>0</v>
      </c>
      <c r="G80" s="135" t="n">
        <f aca="false">IF(F80=MAX($F$71:$F$80),1,0)</f>
        <v>0</v>
      </c>
      <c r="H80" s="128"/>
      <c r="I80" s="128"/>
      <c r="J80" s="134" t="str">
        <f aca="false">C80</f>
        <v>liste 10</v>
      </c>
      <c r="K80" s="135"/>
      <c r="L80" s="135"/>
      <c r="M80" s="134" t="n">
        <f aca="false">K80/(L80+1)</f>
        <v>0</v>
      </c>
      <c r="N80" s="136" t="n">
        <f aca="false">IF(M80=MAX($M$71:$M$80),1,0)</f>
        <v>0</v>
      </c>
      <c r="O80" s="128"/>
      <c r="P80" s="130"/>
    </row>
    <row r="81" customFormat="false" ht="15" hidden="false" customHeight="false" outlineLevel="0" collapsed="false">
      <c r="B81" s="127"/>
      <c r="C81" s="134" t="str">
        <f aca="false">C49</f>
        <v>Total</v>
      </c>
      <c r="D81" s="135" t="n">
        <f aca="false">SUM(D71:D80)</f>
        <v>1500</v>
      </c>
      <c r="E81" s="135" t="n">
        <f aca="false">SUM(E71:E80)</f>
        <v>10</v>
      </c>
      <c r="F81" s="128"/>
      <c r="G81" s="128"/>
      <c r="H81" s="128"/>
      <c r="I81" s="128"/>
      <c r="J81" s="134" t="n">
        <f aca="false">J49</f>
        <v>0</v>
      </c>
      <c r="K81" s="135" t="n">
        <f aca="false">SUM(K71:K80)</f>
        <v>2000</v>
      </c>
      <c r="L81" s="135" t="n">
        <f aca="false">SUM(L71:L80)</f>
        <v>12</v>
      </c>
      <c r="M81" s="128"/>
      <c r="N81" s="128"/>
      <c r="O81" s="128"/>
      <c r="P81" s="130"/>
    </row>
    <row r="82" customFormat="false" ht="15" hidden="false" customHeight="false" outlineLevel="0" collapsed="false">
      <c r="B82" s="127"/>
      <c r="C82" s="129"/>
      <c r="D82" s="129"/>
      <c r="E82" s="129"/>
      <c r="F82" s="128"/>
      <c r="G82" s="128"/>
      <c r="H82" s="128"/>
      <c r="I82" s="128"/>
      <c r="J82" s="128"/>
      <c r="K82" s="128"/>
      <c r="L82" s="128"/>
      <c r="M82" s="128"/>
      <c r="N82" s="128"/>
      <c r="O82" s="128"/>
      <c r="P82" s="130"/>
    </row>
    <row r="83" customFormat="false" ht="15" hidden="false" customHeight="false" outlineLevel="0" collapsed="false">
      <c r="B83" s="127"/>
      <c r="C83" s="128"/>
      <c r="D83" s="129"/>
      <c r="E83" s="129"/>
      <c r="F83" s="128"/>
      <c r="G83" s="128"/>
      <c r="H83" s="128"/>
      <c r="I83" s="128"/>
      <c r="J83" s="128"/>
      <c r="K83" s="128"/>
      <c r="L83" s="128"/>
      <c r="M83" s="128"/>
      <c r="N83" s="128"/>
      <c r="O83" s="128"/>
      <c r="P83" s="130"/>
    </row>
    <row r="84" customFormat="false" ht="15" hidden="false" customHeight="false" outlineLevel="0" collapsed="false">
      <c r="B84" s="127"/>
      <c r="C84" s="128"/>
      <c r="D84" s="129"/>
      <c r="E84" s="129"/>
      <c r="F84" s="128"/>
      <c r="G84" s="128"/>
      <c r="H84" s="128"/>
      <c r="I84" s="128"/>
      <c r="J84" s="128"/>
      <c r="K84" s="128"/>
      <c r="L84" s="128"/>
      <c r="M84" s="128"/>
      <c r="N84" s="128"/>
      <c r="O84" s="128"/>
      <c r="P84" s="130"/>
    </row>
    <row r="85" customFormat="false" ht="15.75" hidden="false" customHeight="false" outlineLevel="0" collapsed="false">
      <c r="B85" s="127"/>
      <c r="C85" s="128"/>
      <c r="D85" s="129"/>
      <c r="E85" s="129"/>
      <c r="F85" s="128"/>
      <c r="G85" s="128"/>
      <c r="H85" s="128"/>
      <c r="I85" s="128"/>
      <c r="J85" s="128"/>
      <c r="K85" s="128"/>
      <c r="L85" s="128"/>
      <c r="M85" s="128"/>
      <c r="N85" s="128"/>
      <c r="O85" s="128"/>
      <c r="P85" s="130"/>
    </row>
    <row r="86" customFormat="false" ht="15.75" hidden="false" customHeight="false" outlineLevel="0" collapsed="false">
      <c r="B86" s="127"/>
      <c r="C86" s="131" t="s">
        <v>83</v>
      </c>
      <c r="D86" s="131"/>
      <c r="E86" s="131"/>
      <c r="F86" s="131"/>
      <c r="G86" s="131"/>
      <c r="H86" s="128"/>
      <c r="I86" s="128"/>
      <c r="J86" s="128"/>
      <c r="K86" s="128"/>
      <c r="L86" s="128"/>
      <c r="M86" s="128"/>
      <c r="N86" s="128"/>
      <c r="O86" s="128"/>
      <c r="P86" s="130"/>
    </row>
    <row r="87" customFormat="false" ht="45" hidden="false" customHeight="false" outlineLevel="0" collapsed="false">
      <c r="B87" s="127"/>
      <c r="C87" s="132" t="s">
        <v>58</v>
      </c>
      <c r="D87" s="133" t="s">
        <v>59</v>
      </c>
      <c r="E87" s="133" t="s">
        <v>64</v>
      </c>
      <c r="F87" s="132" t="s">
        <v>70</v>
      </c>
      <c r="G87" s="132" t="s">
        <v>71</v>
      </c>
      <c r="H87" s="128"/>
      <c r="I87" s="128"/>
      <c r="J87" s="128"/>
      <c r="K87" s="128"/>
      <c r="L87" s="128"/>
      <c r="M87" s="128"/>
      <c r="N87" s="128"/>
      <c r="O87" s="128"/>
      <c r="P87" s="130"/>
    </row>
    <row r="88" customFormat="false" ht="15" hidden="false" customHeight="false" outlineLevel="0" collapsed="false">
      <c r="B88" s="127"/>
      <c r="C88" s="134" t="str">
        <f aca="false">C71</f>
        <v>liste 1</v>
      </c>
      <c r="D88" s="135" t="n">
        <v>1000</v>
      </c>
      <c r="E88" s="135" t="n">
        <v>2</v>
      </c>
      <c r="F88" s="134" t="n">
        <f aca="false">D88/(E88+1)</f>
        <v>333.333333333333</v>
      </c>
      <c r="G88" s="135" t="n">
        <f aca="false">IF(F88=MAX($F$88:$F$97),1,0)</f>
        <v>1</v>
      </c>
      <c r="H88" s="128"/>
      <c r="I88" s="128"/>
      <c r="J88" s="128"/>
      <c r="K88" s="128"/>
      <c r="L88" s="128"/>
      <c r="M88" s="128"/>
      <c r="N88" s="128"/>
      <c r="O88" s="128"/>
      <c r="P88" s="130"/>
    </row>
    <row r="89" customFormat="false" ht="15.75" hidden="false" customHeight="false" outlineLevel="0" collapsed="false">
      <c r="B89" s="127"/>
      <c r="C89" s="134" t="str">
        <f aca="false">C72</f>
        <v>liste 2</v>
      </c>
      <c r="D89" s="135" t="n">
        <v>1000</v>
      </c>
      <c r="E89" s="135" t="n">
        <v>2</v>
      </c>
      <c r="F89" s="134" t="n">
        <f aca="false">D89/(E89+1)</f>
        <v>333.333333333333</v>
      </c>
      <c r="G89" s="135" t="n">
        <f aca="false">IF(F89=MAX($F$88:$F$97),1,0)</f>
        <v>1</v>
      </c>
      <c r="H89" s="128"/>
      <c r="I89" s="128"/>
      <c r="J89" s="128"/>
      <c r="K89" s="128"/>
      <c r="L89" s="128"/>
      <c r="M89" s="128"/>
      <c r="N89" s="128"/>
      <c r="O89" s="128"/>
      <c r="P89" s="130"/>
    </row>
    <row r="90" customFormat="false" ht="15.75" hidden="false" customHeight="false" outlineLevel="0" collapsed="false">
      <c r="B90" s="127"/>
      <c r="C90" s="134" t="str">
        <f aca="false">C73</f>
        <v>liste 3</v>
      </c>
      <c r="D90" s="135" t="n">
        <v>2000</v>
      </c>
      <c r="E90" s="135" t="n">
        <v>5</v>
      </c>
      <c r="F90" s="134" t="n">
        <f aca="false">D90/(E90+1)</f>
        <v>333.333333333333</v>
      </c>
      <c r="G90" s="135" t="n">
        <f aca="false">IF(F90=MAX($F$88:$F$97),1,0)</f>
        <v>1</v>
      </c>
      <c r="H90" s="131" t="s">
        <v>81</v>
      </c>
      <c r="I90" s="128"/>
      <c r="J90" s="128"/>
      <c r="K90" s="128"/>
      <c r="L90" s="128"/>
      <c r="M90" s="128"/>
      <c r="N90" s="128"/>
      <c r="O90" s="128"/>
      <c r="P90" s="130"/>
    </row>
    <row r="91" customFormat="false" ht="15" hidden="false" customHeight="false" outlineLevel="0" collapsed="false">
      <c r="B91" s="127"/>
      <c r="C91" s="134" t="str">
        <f aca="false">C74</f>
        <v>liste 4</v>
      </c>
      <c r="D91" s="135"/>
      <c r="E91" s="135"/>
      <c r="F91" s="134" t="n">
        <f aca="false">D91/(E91+1)</f>
        <v>0</v>
      </c>
      <c r="G91" s="135" t="n">
        <f aca="false">IF(F91=MAX($F$88:$F$97),1,0)</f>
        <v>0</v>
      </c>
      <c r="H91" s="128"/>
      <c r="I91" s="128"/>
      <c r="J91" s="128"/>
      <c r="K91" s="128"/>
      <c r="L91" s="128"/>
      <c r="M91" s="128"/>
      <c r="N91" s="128"/>
      <c r="O91" s="128"/>
      <c r="P91" s="130"/>
    </row>
    <row r="92" customFormat="false" ht="15" hidden="false" customHeight="false" outlineLevel="0" collapsed="false">
      <c r="B92" s="127"/>
      <c r="C92" s="134" t="str">
        <f aca="false">C75</f>
        <v>liste 5</v>
      </c>
      <c r="D92" s="135"/>
      <c r="E92" s="135"/>
      <c r="F92" s="134" t="n">
        <f aca="false">D92/(E92+1)</f>
        <v>0</v>
      </c>
      <c r="G92" s="135" t="n">
        <f aca="false">IF(F92=MAX($F$88:$F$97),1,0)</f>
        <v>0</v>
      </c>
      <c r="H92" s="128"/>
      <c r="I92" s="128"/>
      <c r="J92" s="128"/>
      <c r="K92" s="128"/>
      <c r="L92" s="128"/>
      <c r="M92" s="128"/>
      <c r="N92" s="128"/>
      <c r="O92" s="128"/>
      <c r="P92" s="130"/>
    </row>
    <row r="93" customFormat="false" ht="15" hidden="false" customHeight="false" outlineLevel="0" collapsed="false">
      <c r="B93" s="127"/>
      <c r="C93" s="134" t="str">
        <f aca="false">C76</f>
        <v>liste 6</v>
      </c>
      <c r="D93" s="135"/>
      <c r="E93" s="135"/>
      <c r="F93" s="134" t="n">
        <f aca="false">D93/(E93+1)</f>
        <v>0</v>
      </c>
      <c r="G93" s="135" t="n">
        <f aca="false">IF(F93=MAX($F$88:$F$97),1,0)</f>
        <v>0</v>
      </c>
      <c r="H93" s="128"/>
      <c r="I93" s="128"/>
      <c r="J93" s="128"/>
      <c r="K93" s="128"/>
      <c r="L93" s="128"/>
      <c r="M93" s="128"/>
      <c r="N93" s="128"/>
      <c r="O93" s="128"/>
      <c r="P93" s="130"/>
    </row>
    <row r="94" customFormat="false" ht="15" hidden="false" customHeight="false" outlineLevel="0" collapsed="false">
      <c r="B94" s="127"/>
      <c r="C94" s="134" t="str">
        <f aca="false">C77</f>
        <v>liste 7</v>
      </c>
      <c r="D94" s="135"/>
      <c r="E94" s="135"/>
      <c r="F94" s="134" t="n">
        <f aca="false">D94/(E94+1)</f>
        <v>0</v>
      </c>
      <c r="G94" s="135" t="n">
        <f aca="false">IF(F94=MAX($F$88:$F$97),1,0)</f>
        <v>0</v>
      </c>
      <c r="H94" s="128"/>
      <c r="I94" s="128"/>
      <c r="J94" s="128"/>
      <c r="K94" s="128"/>
      <c r="L94" s="128"/>
      <c r="M94" s="128"/>
      <c r="N94" s="128"/>
      <c r="O94" s="128"/>
      <c r="P94" s="130"/>
    </row>
    <row r="95" customFormat="false" ht="15" hidden="false" customHeight="false" outlineLevel="0" collapsed="false">
      <c r="B95" s="127"/>
      <c r="C95" s="134" t="str">
        <f aca="false">C78</f>
        <v>liste 8</v>
      </c>
      <c r="D95" s="135"/>
      <c r="E95" s="135"/>
      <c r="F95" s="134" t="n">
        <f aca="false">D95/(E95+1)</f>
        <v>0</v>
      </c>
      <c r="G95" s="135" t="n">
        <f aca="false">IF(F95=MAX($F$88:$F$97),1,0)</f>
        <v>0</v>
      </c>
      <c r="H95" s="128"/>
      <c r="I95" s="128"/>
      <c r="J95" s="128"/>
      <c r="K95" s="128"/>
      <c r="L95" s="128"/>
      <c r="M95" s="128"/>
      <c r="N95" s="128"/>
      <c r="O95" s="128"/>
      <c r="P95" s="130"/>
    </row>
    <row r="96" customFormat="false" ht="15" hidden="false" customHeight="false" outlineLevel="0" collapsed="false">
      <c r="B96" s="127"/>
      <c r="C96" s="134" t="str">
        <f aca="false">C79</f>
        <v>liste 9</v>
      </c>
      <c r="D96" s="135"/>
      <c r="E96" s="135"/>
      <c r="F96" s="138" t="n">
        <f aca="false">D96/(E96+1)</f>
        <v>0</v>
      </c>
      <c r="G96" s="135" t="n">
        <f aca="false">IF(F96=MAX($F$88:$F$97),1,0)</f>
        <v>0</v>
      </c>
      <c r="H96" s="128"/>
      <c r="I96" s="128"/>
      <c r="J96" s="128"/>
      <c r="K96" s="128"/>
      <c r="L96" s="128"/>
      <c r="M96" s="128"/>
      <c r="N96" s="128"/>
      <c r="O96" s="128"/>
      <c r="P96" s="130"/>
    </row>
    <row r="97" customFormat="false" ht="15" hidden="false" customHeight="false" outlineLevel="0" collapsed="false">
      <c r="B97" s="127"/>
      <c r="C97" s="134" t="str">
        <f aca="false">C80</f>
        <v>liste 10</v>
      </c>
      <c r="D97" s="135"/>
      <c r="E97" s="135"/>
      <c r="F97" s="134" t="n">
        <f aca="false">D97/(E97+1)</f>
        <v>0</v>
      </c>
      <c r="G97" s="135" t="n">
        <f aca="false">IF(F97=MAX($F$88:$F$97),1,0)</f>
        <v>0</v>
      </c>
      <c r="H97" s="128"/>
      <c r="I97" s="128"/>
      <c r="J97" s="128"/>
      <c r="K97" s="128"/>
      <c r="L97" s="128"/>
      <c r="M97" s="128"/>
      <c r="N97" s="128"/>
      <c r="O97" s="128"/>
      <c r="P97" s="130"/>
    </row>
    <row r="98" customFormat="false" ht="15" hidden="false" customHeight="false" outlineLevel="0" collapsed="false">
      <c r="B98" s="127"/>
      <c r="C98" s="134" t="str">
        <f aca="false">C81</f>
        <v>Total</v>
      </c>
      <c r="D98" s="135" t="n">
        <f aca="false">SUM(D88:D97)</f>
        <v>4000</v>
      </c>
      <c r="E98" s="135" t="n">
        <f aca="false">SUM(E88:E97)</f>
        <v>9</v>
      </c>
      <c r="F98" s="128"/>
      <c r="G98" s="128"/>
      <c r="H98" s="128"/>
      <c r="I98" s="128"/>
      <c r="J98" s="128"/>
      <c r="K98" s="128"/>
      <c r="L98" s="128"/>
      <c r="M98" s="128"/>
      <c r="N98" s="128"/>
      <c r="O98" s="128"/>
      <c r="P98" s="130"/>
    </row>
    <row r="99" customFormat="false" ht="15" hidden="false" customHeight="false" outlineLevel="0" collapsed="false">
      <c r="B99" s="127"/>
      <c r="C99" s="128"/>
      <c r="D99" s="129"/>
      <c r="E99" s="129"/>
      <c r="F99" s="128"/>
      <c r="G99" s="128"/>
      <c r="H99" s="128"/>
      <c r="I99" s="128"/>
      <c r="J99" s="128"/>
      <c r="K99" s="128"/>
      <c r="L99" s="128"/>
      <c r="M99" s="128"/>
      <c r="N99" s="128"/>
      <c r="O99" s="128"/>
      <c r="P99" s="130"/>
    </row>
    <row r="100" customFormat="false" ht="15" hidden="false" customHeight="false" outlineLevel="0" collapsed="false">
      <c r="B100" s="127"/>
      <c r="C100" s="128" t="s">
        <v>84</v>
      </c>
      <c r="D100" s="129"/>
      <c r="E100" s="129"/>
      <c r="F100" s="128"/>
      <c r="G100" s="128"/>
      <c r="H100" s="128"/>
      <c r="I100" s="128"/>
      <c r="J100" s="128"/>
      <c r="K100" s="128"/>
      <c r="L100" s="128"/>
      <c r="M100" s="128"/>
      <c r="N100" s="128"/>
      <c r="O100" s="128"/>
      <c r="P100" s="130"/>
    </row>
    <row r="101" customFormat="false" ht="15.75" hidden="false" customHeight="false" outlineLevel="0" collapsed="false">
      <c r="B101" s="127"/>
      <c r="C101" s="128"/>
      <c r="D101" s="129"/>
      <c r="E101" s="129"/>
      <c r="F101" s="128"/>
      <c r="G101" s="128"/>
      <c r="H101" s="128"/>
      <c r="I101" s="128"/>
      <c r="J101" s="128"/>
      <c r="K101" s="128"/>
      <c r="L101" s="128"/>
      <c r="M101" s="128"/>
      <c r="N101" s="128"/>
      <c r="O101" s="128"/>
      <c r="P101" s="130"/>
    </row>
    <row r="102" customFormat="false" ht="15.75" hidden="false" customHeight="false" outlineLevel="0" collapsed="false">
      <c r="B102" s="127"/>
      <c r="C102" s="131" t="s">
        <v>85</v>
      </c>
      <c r="D102" s="131"/>
      <c r="E102" s="131"/>
      <c r="F102" s="131"/>
      <c r="G102" s="131"/>
      <c r="H102" s="131"/>
      <c r="I102" s="131"/>
      <c r="J102" s="128"/>
      <c r="K102" s="128"/>
      <c r="L102" s="128"/>
      <c r="M102" s="128"/>
      <c r="N102" s="128"/>
      <c r="O102" s="128"/>
      <c r="P102" s="130"/>
    </row>
    <row r="103" customFormat="false" ht="60" hidden="false" customHeight="false" outlineLevel="0" collapsed="false">
      <c r="B103" s="127"/>
      <c r="C103" s="132" t="s">
        <v>58</v>
      </c>
      <c r="D103" s="133" t="s">
        <v>59</v>
      </c>
      <c r="E103" s="133" t="s">
        <v>64</v>
      </c>
      <c r="F103" s="132" t="s">
        <v>70</v>
      </c>
      <c r="G103" s="132" t="s">
        <v>86</v>
      </c>
      <c r="H103" s="132" t="s">
        <v>76</v>
      </c>
      <c r="I103" s="139" t="s">
        <v>87</v>
      </c>
      <c r="J103" s="128"/>
      <c r="K103" s="128"/>
      <c r="L103" s="128"/>
      <c r="M103" s="128"/>
      <c r="N103" s="128"/>
      <c r="O103" s="128"/>
      <c r="P103" s="130"/>
    </row>
    <row r="104" customFormat="false" ht="15" hidden="false" customHeight="true" outlineLevel="0" collapsed="false">
      <c r="B104" s="127"/>
      <c r="C104" s="134" t="str">
        <f aca="false">C88</f>
        <v>liste 1</v>
      </c>
      <c r="D104" s="135" t="n">
        <v>1000</v>
      </c>
      <c r="E104" s="135" t="n">
        <v>2</v>
      </c>
      <c r="F104" s="134" t="n">
        <f aca="false">D104/(E104+1)</f>
        <v>333.333333333333</v>
      </c>
      <c r="G104" s="135" t="n">
        <v>0</v>
      </c>
      <c r="H104" s="140" t="n">
        <f aca="false">D104/(E104+G104+1)</f>
        <v>333.333333333333</v>
      </c>
      <c r="I104" s="141" t="s">
        <v>88</v>
      </c>
      <c r="J104" s="141"/>
      <c r="K104" s="128"/>
      <c r="L104" s="128"/>
      <c r="M104" s="128"/>
      <c r="N104" s="128"/>
      <c r="O104" s="128"/>
      <c r="P104" s="130"/>
    </row>
    <row r="105" customFormat="false" ht="29.25" hidden="false" customHeight="true" outlineLevel="0" collapsed="false">
      <c r="B105" s="127"/>
      <c r="C105" s="134" t="str">
        <f aca="false">C89</f>
        <v>liste 2</v>
      </c>
      <c r="D105" s="135" t="n">
        <v>1000</v>
      </c>
      <c r="E105" s="135" t="n">
        <v>2</v>
      </c>
      <c r="F105" s="134" t="n">
        <f aca="false">D105/(E105+1)</f>
        <v>333.333333333333</v>
      </c>
      <c r="G105" s="135" t="n">
        <v>0</v>
      </c>
      <c r="H105" s="140" t="n">
        <f aca="false">D105/(E105+G105+1)</f>
        <v>333.333333333333</v>
      </c>
      <c r="I105" s="141"/>
      <c r="J105" s="141"/>
      <c r="K105" s="128"/>
      <c r="L105" s="128"/>
      <c r="M105" s="128"/>
      <c r="N105" s="128"/>
      <c r="O105" s="128"/>
      <c r="P105" s="130"/>
    </row>
    <row r="106" customFormat="false" ht="15" hidden="false" customHeight="false" outlineLevel="0" collapsed="false">
      <c r="B106" s="127"/>
      <c r="C106" s="134" t="str">
        <f aca="false">C90</f>
        <v>liste 3</v>
      </c>
      <c r="D106" s="135" t="n">
        <v>2000</v>
      </c>
      <c r="E106" s="135" t="n">
        <v>5</v>
      </c>
      <c r="F106" s="134" t="n">
        <f aca="false">D106/(E106+1)</f>
        <v>333.333333333333</v>
      </c>
      <c r="G106" s="142" t="n">
        <v>1</v>
      </c>
      <c r="H106" s="134" t="n">
        <f aca="false">D106/(E106+G106+1)</f>
        <v>285.714285714286</v>
      </c>
      <c r="I106" s="128"/>
      <c r="J106" s="128"/>
      <c r="K106" s="128"/>
      <c r="L106" s="128"/>
      <c r="M106" s="128"/>
      <c r="N106" s="128"/>
      <c r="O106" s="128"/>
      <c r="P106" s="130"/>
    </row>
    <row r="107" customFormat="false" ht="15" hidden="false" customHeight="false" outlineLevel="0" collapsed="false">
      <c r="B107" s="127"/>
      <c r="C107" s="134" t="str">
        <f aca="false">C91</f>
        <v>liste 4</v>
      </c>
      <c r="D107" s="135"/>
      <c r="E107" s="135"/>
      <c r="F107" s="134" t="n">
        <f aca="false">D107/(E107+1)</f>
        <v>0</v>
      </c>
      <c r="G107" s="135" t="e">
        <f aca="false">IF(F107=MAX($F$39:$F$48),1,0)</f>
        <v>#DIV/0!</v>
      </c>
      <c r="H107" s="134"/>
      <c r="I107" s="128"/>
      <c r="J107" s="128"/>
      <c r="K107" s="128"/>
      <c r="L107" s="128"/>
      <c r="M107" s="128"/>
      <c r="N107" s="128"/>
      <c r="O107" s="128"/>
      <c r="P107" s="130"/>
    </row>
    <row r="108" customFormat="false" ht="15" hidden="false" customHeight="false" outlineLevel="0" collapsed="false">
      <c r="B108" s="127"/>
      <c r="C108" s="134" t="str">
        <f aca="false">C92</f>
        <v>liste 5</v>
      </c>
      <c r="D108" s="135"/>
      <c r="E108" s="135"/>
      <c r="F108" s="134" t="n">
        <f aca="false">D108/(E108+1)</f>
        <v>0</v>
      </c>
      <c r="G108" s="135" t="e">
        <f aca="false">IF(F108=MAX($F$39:$F$48),1,0)</f>
        <v>#DIV/0!</v>
      </c>
      <c r="H108" s="134"/>
      <c r="I108" s="128"/>
      <c r="J108" s="128"/>
      <c r="K108" s="128"/>
      <c r="L108" s="128"/>
      <c r="M108" s="128"/>
      <c r="N108" s="128"/>
      <c r="O108" s="128"/>
      <c r="P108" s="130"/>
    </row>
    <row r="109" customFormat="false" ht="15" hidden="false" customHeight="false" outlineLevel="0" collapsed="false">
      <c r="B109" s="127"/>
      <c r="C109" s="134" t="str">
        <f aca="false">C93</f>
        <v>liste 6</v>
      </c>
      <c r="D109" s="135"/>
      <c r="E109" s="135"/>
      <c r="F109" s="134" t="n">
        <f aca="false">D109/(E109+1)</f>
        <v>0</v>
      </c>
      <c r="G109" s="135" t="e">
        <f aca="false">IF(F109=MAX($F$39:$F$48),1,0)</f>
        <v>#DIV/0!</v>
      </c>
      <c r="H109" s="134"/>
      <c r="I109" s="128"/>
      <c r="J109" s="128"/>
      <c r="K109" s="128"/>
      <c r="L109" s="128"/>
      <c r="M109" s="128"/>
      <c r="N109" s="128"/>
      <c r="O109" s="128"/>
      <c r="P109" s="130"/>
    </row>
    <row r="110" customFormat="false" ht="15" hidden="false" customHeight="false" outlineLevel="0" collapsed="false">
      <c r="B110" s="127"/>
      <c r="C110" s="134" t="str">
        <f aca="false">C94</f>
        <v>liste 7</v>
      </c>
      <c r="D110" s="135"/>
      <c r="E110" s="135"/>
      <c r="F110" s="134" t="n">
        <f aca="false">D110/(E110+1)</f>
        <v>0</v>
      </c>
      <c r="G110" s="135" t="e">
        <f aca="false">IF(F110=MAX($F$39:$F$48),1,0)</f>
        <v>#DIV/0!</v>
      </c>
      <c r="H110" s="134"/>
      <c r="I110" s="128"/>
      <c r="J110" s="128"/>
      <c r="K110" s="128"/>
      <c r="L110" s="128"/>
      <c r="M110" s="128"/>
      <c r="N110" s="128"/>
      <c r="O110" s="128"/>
      <c r="P110" s="130"/>
    </row>
    <row r="111" customFormat="false" ht="15" hidden="false" customHeight="false" outlineLevel="0" collapsed="false">
      <c r="B111" s="127"/>
      <c r="C111" s="134" t="str">
        <f aca="false">C95</f>
        <v>liste 8</v>
      </c>
      <c r="D111" s="135"/>
      <c r="E111" s="135"/>
      <c r="F111" s="134" t="n">
        <f aca="false">D111/(E111+1)</f>
        <v>0</v>
      </c>
      <c r="G111" s="135" t="e">
        <f aca="false">IF(F111=MAX($F$39:$F$48),1,0)</f>
        <v>#DIV/0!</v>
      </c>
      <c r="H111" s="134"/>
      <c r="I111" s="128"/>
      <c r="J111" s="128"/>
      <c r="K111" s="128"/>
      <c r="L111" s="128"/>
      <c r="M111" s="128"/>
      <c r="N111" s="128"/>
      <c r="O111" s="128"/>
      <c r="P111" s="130"/>
    </row>
    <row r="112" customFormat="false" ht="15" hidden="false" customHeight="false" outlineLevel="0" collapsed="false">
      <c r="B112" s="127"/>
      <c r="C112" s="134" t="str">
        <f aca="false">C96</f>
        <v>liste 9</v>
      </c>
      <c r="D112" s="135"/>
      <c r="E112" s="135"/>
      <c r="F112" s="138" t="n">
        <f aca="false">D112/(E112+1)</f>
        <v>0</v>
      </c>
      <c r="G112" s="135" t="e">
        <f aca="false">IF(F112=MAX($F$39:$F$48),1,0)</f>
        <v>#DIV/0!</v>
      </c>
      <c r="H112" s="138"/>
      <c r="I112" s="128"/>
      <c r="J112" s="128"/>
      <c r="K112" s="128"/>
      <c r="L112" s="128"/>
      <c r="M112" s="128"/>
      <c r="N112" s="128"/>
      <c r="O112" s="128"/>
      <c r="P112" s="130"/>
    </row>
    <row r="113" customFormat="false" ht="15" hidden="false" customHeight="false" outlineLevel="0" collapsed="false">
      <c r="B113" s="127"/>
      <c r="C113" s="134" t="str">
        <f aca="false">C97</f>
        <v>liste 10</v>
      </c>
      <c r="D113" s="135"/>
      <c r="E113" s="135"/>
      <c r="F113" s="134" t="n">
        <f aca="false">D113/(E113+1)</f>
        <v>0</v>
      </c>
      <c r="G113" s="135" t="e">
        <f aca="false">IF(F113=MAX($F$39:$F$48),1,0)</f>
        <v>#DIV/0!</v>
      </c>
      <c r="H113" s="134"/>
      <c r="I113" s="128"/>
      <c r="J113" s="128"/>
      <c r="K113" s="128"/>
      <c r="L113" s="128"/>
      <c r="M113" s="128"/>
      <c r="N113" s="128"/>
      <c r="O113" s="128"/>
      <c r="P113" s="130"/>
    </row>
    <row r="114" customFormat="false" ht="15" hidden="false" customHeight="false" outlineLevel="0" collapsed="false">
      <c r="B114" s="127"/>
      <c r="C114" s="134" t="str">
        <f aca="false">C98</f>
        <v>Total</v>
      </c>
      <c r="D114" s="135" t="n">
        <f aca="false">SUM(D104:D113)</f>
        <v>4000</v>
      </c>
      <c r="E114" s="135" t="n">
        <f aca="false">SUM(E104:E113)</f>
        <v>9</v>
      </c>
      <c r="F114" s="128"/>
      <c r="G114" s="128"/>
      <c r="H114" s="128"/>
      <c r="I114" s="128"/>
      <c r="J114" s="128"/>
      <c r="K114" s="128"/>
      <c r="L114" s="128"/>
      <c r="M114" s="128"/>
      <c r="N114" s="128"/>
      <c r="O114" s="128"/>
      <c r="P114" s="130"/>
    </row>
    <row r="115" customFormat="false" ht="15" hidden="false" customHeight="false" outlineLevel="0" collapsed="false">
      <c r="B115" s="127"/>
      <c r="C115" s="128"/>
      <c r="D115" s="129"/>
      <c r="E115" s="129"/>
      <c r="F115" s="128"/>
      <c r="G115" s="128"/>
      <c r="H115" s="128"/>
      <c r="I115" s="128"/>
      <c r="J115" s="128"/>
      <c r="K115" s="128"/>
      <c r="L115" s="128"/>
      <c r="M115" s="128"/>
      <c r="N115" s="128"/>
      <c r="O115" s="128"/>
      <c r="P115" s="130"/>
    </row>
    <row r="116" customFormat="false" ht="15" hidden="false" customHeight="false" outlineLevel="0" collapsed="false">
      <c r="B116" s="127"/>
      <c r="C116" s="143" t="s">
        <v>89</v>
      </c>
      <c r="D116" s="129"/>
      <c r="E116" s="129"/>
      <c r="F116" s="128"/>
      <c r="G116" s="128"/>
      <c r="H116" s="128"/>
      <c r="I116" s="128"/>
      <c r="J116" s="128"/>
      <c r="K116" s="128"/>
      <c r="L116" s="128"/>
      <c r="M116" s="128"/>
      <c r="N116" s="128"/>
      <c r="O116" s="128"/>
      <c r="P116" s="130"/>
    </row>
    <row r="117" customFormat="false" ht="15.75" hidden="false" customHeight="false" outlineLevel="0" collapsed="false">
      <c r="B117" s="144"/>
      <c r="C117" s="145"/>
      <c r="D117" s="146"/>
      <c r="E117" s="146"/>
      <c r="F117" s="145"/>
      <c r="G117" s="145"/>
      <c r="H117" s="145"/>
      <c r="I117" s="145"/>
      <c r="J117" s="145"/>
      <c r="K117" s="145"/>
      <c r="L117" s="145"/>
      <c r="M117" s="145"/>
      <c r="N117" s="145"/>
      <c r="O117" s="145"/>
      <c r="P117" s="147"/>
    </row>
  </sheetData>
  <sheetProtection sheet="true" objects="true" scenarios="true"/>
  <mergeCells count="11">
    <mergeCell ref="I4:I31"/>
    <mergeCell ref="E33:F33"/>
    <mergeCell ref="I38:I50"/>
    <mergeCell ref="K53:L63"/>
    <mergeCell ref="E67:K67"/>
    <mergeCell ref="C69:G69"/>
    <mergeCell ref="J69:N69"/>
    <mergeCell ref="O71:P72"/>
    <mergeCell ref="C86:G86"/>
    <mergeCell ref="C102:I102"/>
    <mergeCell ref="I104:J105"/>
  </mergeCells>
  <conditionalFormatting sqref="F7:F16">
    <cfRule type="cellIs" priority="2" operator="equal" aboveAverage="0" equalAverage="0" bottom="0" percent="0" rank="0" text="" dxfId="0">
      <formula>0</formula>
    </cfRule>
  </conditionalFormatting>
  <conditionalFormatting sqref="G39:G48">
    <cfRule type="cellIs" priority="3" operator="equal" aboveAverage="0" equalAverage="0" bottom="0" percent="0" rank="0" text="" dxfId="1">
      <formula>1</formula>
    </cfRule>
  </conditionalFormatting>
  <conditionalFormatting sqref="G71:G80 G88:G97 G104:G105 G107:G113 N71:N80">
    <cfRule type="cellIs" priority="4" operator="equal" aboveAverage="0" equalAverage="0" bottom="0" percent="0" rank="0" text="" dxfId="2">
      <formula>1</formula>
    </cfRule>
  </conditionalFormatting>
  <conditionalFormatting sqref="I54:I63">
    <cfRule type="cellIs" priority="5" operator="equal" aboveAverage="0" equalAverage="0" bottom="0" percent="0" rank="0" text="" dxfId="3">
      <formula>1</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3:BX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Q33" activeCellId="0" sqref="Q33"/>
    </sheetView>
  </sheetViews>
  <sheetFormatPr defaultRowHeight="15" zeroHeight="false" outlineLevelRow="0" outlineLevelCol="0"/>
  <cols>
    <col collapsed="false" customWidth="true" hidden="false" outlineLevel="0" max="1" min="1" style="148" width="18.42"/>
    <col collapsed="false" customWidth="false" hidden="false" outlineLevel="0" max="1025" min="2" style="148" width="11.42"/>
  </cols>
  <sheetData>
    <row r="3" customFormat="false" ht="15" hidden="false" customHeight="false" outlineLevel="0" collapsed="false">
      <c r="A3" s="149" t="s">
        <v>90</v>
      </c>
    </row>
    <row r="4" customFormat="false" ht="37.5" hidden="false" customHeight="true" outlineLevel="0" collapsed="false">
      <c r="A4" s="150" t="s">
        <v>91</v>
      </c>
      <c r="B4" s="151" t="s">
        <v>92</v>
      </c>
      <c r="C4" s="150"/>
      <c r="D4" s="150" t="s">
        <v>93</v>
      </c>
      <c r="E4" s="150" t="s">
        <v>94</v>
      </c>
      <c r="F4" s="150" t="s">
        <v>62</v>
      </c>
      <c r="G4" s="152" t="s">
        <v>95</v>
      </c>
      <c r="H4" s="152"/>
      <c r="I4" s="152" t="s">
        <v>96</v>
      </c>
      <c r="J4" s="153" t="s">
        <v>97</v>
      </c>
      <c r="K4" s="154" t="s">
        <v>98</v>
      </c>
      <c r="L4" s="152" t="s">
        <v>95</v>
      </c>
      <c r="M4" s="152"/>
      <c r="N4" s="152" t="s">
        <v>99</v>
      </c>
      <c r="O4" s="153" t="s">
        <v>100</v>
      </c>
      <c r="P4" s="154" t="s">
        <v>98</v>
      </c>
      <c r="Q4" s="152" t="s">
        <v>95</v>
      </c>
      <c r="R4" s="152"/>
      <c r="S4" s="152" t="s">
        <v>101</v>
      </c>
      <c r="T4" s="153" t="s">
        <v>102</v>
      </c>
      <c r="U4" s="154" t="s">
        <v>98</v>
      </c>
      <c r="V4" s="152" t="s">
        <v>95</v>
      </c>
      <c r="W4" s="152"/>
      <c r="X4" s="152" t="s">
        <v>103</v>
      </c>
      <c r="Y4" s="153" t="s">
        <v>104</v>
      </c>
      <c r="Z4" s="154" t="s">
        <v>98</v>
      </c>
      <c r="AA4" s="152" t="s">
        <v>95</v>
      </c>
      <c r="AB4" s="152"/>
      <c r="AC4" s="152" t="s">
        <v>105</v>
      </c>
      <c r="AD4" s="153" t="s">
        <v>106</v>
      </c>
      <c r="AE4" s="154" t="s">
        <v>98</v>
      </c>
      <c r="AF4" s="152" t="s">
        <v>95</v>
      </c>
      <c r="AG4" s="152"/>
      <c r="AH4" s="152" t="s">
        <v>107</v>
      </c>
      <c r="AI4" s="153" t="s">
        <v>108</v>
      </c>
      <c r="AJ4" s="155" t="s">
        <v>98</v>
      </c>
      <c r="AK4" s="156" t="s">
        <v>95</v>
      </c>
      <c r="AL4" s="156"/>
      <c r="AM4" s="156" t="s">
        <v>109</v>
      </c>
      <c r="AN4" s="157" t="s">
        <v>110</v>
      </c>
      <c r="AO4" s="154" t="s">
        <v>98</v>
      </c>
      <c r="AP4" s="152" t="s">
        <v>95</v>
      </c>
      <c r="AQ4" s="152"/>
      <c r="AR4" s="152" t="s">
        <v>111</v>
      </c>
      <c r="AS4" s="153" t="s">
        <v>112</v>
      </c>
      <c r="AT4" s="154" t="s">
        <v>98</v>
      </c>
      <c r="AU4" s="152" t="s">
        <v>95</v>
      </c>
      <c r="AV4" s="152"/>
      <c r="AW4" s="152" t="s">
        <v>113</v>
      </c>
      <c r="AX4" s="153" t="s">
        <v>114</v>
      </c>
      <c r="AY4" s="154" t="s">
        <v>98</v>
      </c>
      <c r="AZ4" s="152" t="s">
        <v>95</v>
      </c>
      <c r="BA4" s="152"/>
      <c r="BB4" s="152" t="s">
        <v>115</v>
      </c>
      <c r="BC4" s="153" t="s">
        <v>116</v>
      </c>
      <c r="BD4" s="154" t="s">
        <v>98</v>
      </c>
      <c r="BE4" s="152" t="s">
        <v>95</v>
      </c>
      <c r="BF4" s="152"/>
      <c r="BG4" s="152" t="s">
        <v>117</v>
      </c>
      <c r="BH4" s="153" t="s">
        <v>118</v>
      </c>
      <c r="BI4" s="154" t="s">
        <v>98</v>
      </c>
      <c r="BJ4" s="152" t="s">
        <v>95</v>
      </c>
      <c r="BK4" s="152"/>
      <c r="BL4" s="152" t="s">
        <v>119</v>
      </c>
      <c r="BM4" s="153" t="s">
        <v>120</v>
      </c>
      <c r="BN4" s="154" t="s">
        <v>98</v>
      </c>
      <c r="BO4" s="152" t="s">
        <v>95</v>
      </c>
      <c r="BP4" s="152"/>
      <c r="BQ4" s="152" t="s">
        <v>121</v>
      </c>
      <c r="BR4" s="153" t="s">
        <v>122</v>
      </c>
      <c r="BS4" s="154" t="s">
        <v>98</v>
      </c>
      <c r="BT4" s="152" t="s">
        <v>95</v>
      </c>
      <c r="BU4" s="152"/>
      <c r="BV4" s="152" t="s">
        <v>123</v>
      </c>
      <c r="BW4" s="153" t="s">
        <v>124</v>
      </c>
      <c r="BX4" s="158" t="s">
        <v>98</v>
      </c>
    </row>
    <row r="5" customFormat="false" ht="15" hidden="false" customHeight="false" outlineLevel="0" collapsed="false">
      <c r="A5" s="148" t="n">
        <v>1</v>
      </c>
      <c r="B5" s="159" t="e">
        <f aca="false">IF(C5="O",+'repartition des sièges'!C27,0)</f>
        <v>#DIV/0!</v>
      </c>
      <c r="C5" s="160" t="e">
        <f aca="false">'repartition des sièges'!G27</f>
        <v>#DIV/0!</v>
      </c>
      <c r="D5" s="161" t="e">
        <f aca="false">IF(C5="","0",B5/$B$18)</f>
        <v>#DIV/0!</v>
      </c>
      <c r="E5" s="162" t="e">
        <f aca="false">ROUNDDOWN(D5,0)</f>
        <v>#DIV/0!</v>
      </c>
      <c r="F5" s="163" t="e">
        <f aca="false">E5+J5+O5+T5+Y5+AD5+AI5+AN5+AS5+AX5+BC5+BH5+BM5+BR5+BW5</f>
        <v>#DIV/0!</v>
      </c>
      <c r="G5" s="164" t="e">
        <f aca="false">B5/(E5+1)</f>
        <v>#DIV/0!</v>
      </c>
      <c r="H5" s="164" t="e">
        <f aca="false">IF($E$16&gt;0,1,0)</f>
        <v>#DIV/0!</v>
      </c>
      <c r="I5" s="165" t="e">
        <f aca="false">IF(G5=MAX($G$5:$G$14),1,0)</f>
        <v>#DIV/0!</v>
      </c>
      <c r="J5" s="166" t="e">
        <f aca="false">IF($E$16&gt;0,IF(I5&lt;1,0,I5),0)</f>
        <v>#DIV/0!</v>
      </c>
      <c r="K5" s="167" t="e">
        <f aca="false">+IF($K$16&gt;0,$K$16,"0")</f>
        <v>#DIV/0!</v>
      </c>
      <c r="L5" s="164" t="e">
        <f aca="false">B5/(E5+J5+1)</f>
        <v>#DIV/0!</v>
      </c>
      <c r="M5" s="164" t="e">
        <f aca="false">IF($K$16&gt;0,1,0)</f>
        <v>#DIV/0!</v>
      </c>
      <c r="N5" s="165" t="e">
        <f aca="false">IF(L5=MAX($L$5:$L14),1,0)</f>
        <v>#DIV/0!</v>
      </c>
      <c r="O5" s="166" t="e">
        <f aca="false">IF((M5+N5=2),N5,0)</f>
        <v>#DIV/0!</v>
      </c>
      <c r="P5" s="167"/>
      <c r="Q5" s="164" t="e">
        <f aca="false">B5/(E5+J5+O5+1)</f>
        <v>#DIV/0!</v>
      </c>
      <c r="R5" s="164" t="e">
        <f aca="false">IF($P$16&gt;0,1,0)</f>
        <v>#DIV/0!</v>
      </c>
      <c r="S5" s="165" t="e">
        <f aca="false">IF(Q5=MAX($Q$5:$Q$14),1,0)</f>
        <v>#DIV/0!</v>
      </c>
      <c r="T5" s="166" t="e">
        <f aca="false">IF((S5+R5=2),S5,0)</f>
        <v>#DIV/0!</v>
      </c>
      <c r="U5" s="167"/>
      <c r="V5" s="164" t="e">
        <f aca="false">B5/(E5+J5+O5+T5+1)</f>
        <v>#DIV/0!</v>
      </c>
      <c r="W5" s="164" t="e">
        <f aca="false">IF($U$16&gt;0,1,0)</f>
        <v>#DIV/0!</v>
      </c>
      <c r="X5" s="165" t="e">
        <f aca="false">IF(V5=MAX($V$5:$V$14),1,0)</f>
        <v>#DIV/0!</v>
      </c>
      <c r="Y5" s="166" t="e">
        <f aca="false">IF((X5+W5=2),X5,0)</f>
        <v>#DIV/0!</v>
      </c>
      <c r="Z5" s="167"/>
      <c r="AA5" s="164" t="e">
        <f aca="false">B5/(E5+J5+O5+T5+Y5+1)</f>
        <v>#DIV/0!</v>
      </c>
      <c r="AB5" s="164" t="e">
        <f aca="false">IF($Z$16&gt;0,1,0)</f>
        <v>#DIV/0!</v>
      </c>
      <c r="AC5" s="165" t="e">
        <f aca="false">IF(AA5=MAX($AA$5:$AA$14),1,0)</f>
        <v>#DIV/0!</v>
      </c>
      <c r="AD5" s="166" t="e">
        <f aca="false">IF((AC5+AB5=2),AC5,0)</f>
        <v>#DIV/0!</v>
      </c>
      <c r="AE5" s="167"/>
      <c r="AF5" s="164" t="e">
        <f aca="false">B5/(E5+J5+O5+T5+Y5+AD5+1)</f>
        <v>#DIV/0!</v>
      </c>
      <c r="AG5" s="164" t="e">
        <f aca="false">IF($AE$16&gt;0,1,0)</f>
        <v>#DIV/0!</v>
      </c>
      <c r="AH5" s="165" t="e">
        <f aca="false">IF(AF5=MAX($AF$5:$AF$14),1,0)</f>
        <v>#DIV/0!</v>
      </c>
      <c r="AI5" s="166" t="e">
        <f aca="false">IF((AG5+AH5=2),AH5,0)</f>
        <v>#DIV/0!</v>
      </c>
      <c r="AJ5" s="168" t="e">
        <f aca="false">B5/(E5+J5+O5+T5+Y5+AD5+AI5+1)</f>
        <v>#DIV/0!</v>
      </c>
      <c r="AK5" s="169" t="e">
        <f aca="false">B5/(E5+J5+O5+T5+Y5+AD5+AI5+1)</f>
        <v>#DIV/0!</v>
      </c>
      <c r="AL5" s="169" t="e">
        <f aca="false">IF($AJ$16&gt;0,1,0)</f>
        <v>#DIV/0!</v>
      </c>
      <c r="AM5" s="170" t="e">
        <f aca="false">IF(AK5=MAX($AK$5:$AK$14),1,0)</f>
        <v>#DIV/0!</v>
      </c>
      <c r="AN5" s="171" t="e">
        <f aca="false">IF((AL5+AM5=2),AM5,0)</f>
        <v>#DIV/0!</v>
      </c>
      <c r="AO5" s="167"/>
      <c r="AP5" s="164" t="e">
        <f aca="false">B5/(E5+J5+O5+T5+Y5+AD5+AI5+AN5+1)</f>
        <v>#DIV/0!</v>
      </c>
      <c r="AQ5" s="164" t="e">
        <f aca="false">IF($AO$16&gt;0,1,0)</f>
        <v>#DIV/0!</v>
      </c>
      <c r="AR5" s="172" t="e">
        <f aca="false">IF(AP5=MAX($AP$5:$AP$14),1,0)</f>
        <v>#DIV/0!</v>
      </c>
      <c r="AS5" s="173" t="e">
        <f aca="false">IF((AQ5+AR5=2),AR5,0)</f>
        <v>#DIV/0!</v>
      </c>
      <c r="AT5" s="174"/>
      <c r="AU5" s="164" t="e">
        <f aca="false">B5/(E5+J5+O5+T5+Y5+AD5+AI5+AN5+AS5+1)</f>
        <v>#DIV/0!</v>
      </c>
      <c r="AV5" s="164" t="e">
        <f aca="false">IF($AT$16&gt;0,1,0)</f>
        <v>#DIV/0!</v>
      </c>
      <c r="AW5" s="172" t="e">
        <f aca="false">IF(AU5=MAX($AU$5:$AU$14),1,0)</f>
        <v>#DIV/0!</v>
      </c>
      <c r="AX5" s="173" t="e">
        <f aca="false">IF((AV5+AW5=2),AW5,0)</f>
        <v>#DIV/0!</v>
      </c>
      <c r="AY5" s="174"/>
      <c r="AZ5" s="164" t="e">
        <f aca="false">B5/(E5+J5+O5+T5+Y5+AD5+AI5+AN5+AS5+AX5+1)</f>
        <v>#DIV/0!</v>
      </c>
      <c r="BA5" s="164" t="e">
        <f aca="false">IF($AY$16&gt;0,1,0)</f>
        <v>#DIV/0!</v>
      </c>
      <c r="BB5" s="172" t="e">
        <f aca="false">IF(AZ5=MAX($AZ$5:$AZ$14),1,0)</f>
        <v>#DIV/0!</v>
      </c>
      <c r="BC5" s="173" t="e">
        <f aca="false">IF((BA5+BB5=2),BB5,0)</f>
        <v>#DIV/0!</v>
      </c>
      <c r="BD5" s="174"/>
      <c r="BE5" s="164" t="e">
        <f aca="false">B5/(E5+J5+O5+T5+Y5+AD5+AI5+AN5+AS5+AX5+BC5+1)</f>
        <v>#DIV/0!</v>
      </c>
      <c r="BF5" s="164" t="e">
        <f aca="false">IF($BD$16&gt;0,1,0)</f>
        <v>#DIV/0!</v>
      </c>
      <c r="BG5" s="172" t="e">
        <f aca="false">IF(BE5=MAX($BE$5:$BE$14),1,0)</f>
        <v>#DIV/0!</v>
      </c>
      <c r="BH5" s="173" t="e">
        <f aca="false">IF((BF5+BG5=2),BG5,0)</f>
        <v>#DIV/0!</v>
      </c>
      <c r="BI5" s="167"/>
      <c r="BJ5" s="164" t="e">
        <f aca="false">B5/(E5+J5+O5+T5+Y5+AD5+AI5+AN5+AS5+AX5+BC5+BH5+1)</f>
        <v>#DIV/0!</v>
      </c>
      <c r="BK5" s="164" t="e">
        <f aca="false">IF($BI$16&gt;0,1,0)</f>
        <v>#DIV/0!</v>
      </c>
      <c r="BL5" s="165" t="e">
        <f aca="false">IF(BJ5=MAX($BJ$5:$BJ$14),1,0)</f>
        <v>#DIV/0!</v>
      </c>
      <c r="BM5" s="166" t="e">
        <f aca="false">IF((BK5+BL5=2),BL5,0)</f>
        <v>#DIV/0!</v>
      </c>
      <c r="BN5" s="167"/>
      <c r="BO5" s="164" t="e">
        <f aca="false">B5/(E5+J5+O5+T5+Y5+AD5+AI5+AN5+AS5+AX5+BC5+BH5+BM5+1)</f>
        <v>#DIV/0!</v>
      </c>
      <c r="BP5" s="164" t="e">
        <f aca="false">IF($BN$16&gt;0,1,0)</f>
        <v>#DIV/0!</v>
      </c>
      <c r="BQ5" s="165" t="e">
        <f aca="false">IF(BO5=MAX($BO$5:$BO$14),1,0)</f>
        <v>#DIV/0!</v>
      </c>
      <c r="BR5" s="166" t="e">
        <f aca="false">IF((BP5+BQ5=2),BQ5,0)</f>
        <v>#DIV/0!</v>
      </c>
      <c r="BS5" s="167"/>
      <c r="BT5" s="164" t="e">
        <f aca="false">B5/(E5+J5+O5+T5+Y5+AD5+AI5+AN5+AS5+AX5+BC5+BH5+BM5+BR5+1)</f>
        <v>#DIV/0!</v>
      </c>
      <c r="BU5" s="164" t="e">
        <f aca="false">IF($BS$16&gt;0,1,0)</f>
        <v>#DIV/0!</v>
      </c>
      <c r="BV5" s="165" t="e">
        <f aca="false">IF(BT5=MAX($BT$5:$BT$14),1,0)</f>
        <v>#DIV/0!</v>
      </c>
      <c r="BW5" s="166" t="e">
        <f aca="false">IF((BU5+BV5=2),BV5,0)</f>
        <v>#DIV/0!</v>
      </c>
      <c r="BX5" s="175"/>
    </row>
    <row r="6" customFormat="false" ht="15" hidden="false" customHeight="false" outlineLevel="0" collapsed="false">
      <c r="A6" s="148" t="n">
        <v>2</v>
      </c>
      <c r="B6" s="159" t="e">
        <f aca="false">IF(C6="O",+'repartition des sièges'!C28,0)</f>
        <v>#DIV/0!</v>
      </c>
      <c r="C6" s="160" t="e">
        <f aca="false">'repartition des sièges'!G28</f>
        <v>#DIV/0!</v>
      </c>
      <c r="D6" s="161" t="e">
        <f aca="false">IF(C6="","0",B6/$B$18)</f>
        <v>#DIV/0!</v>
      </c>
      <c r="E6" s="162" t="e">
        <f aca="false">ROUNDDOWN(D6,0)</f>
        <v>#DIV/0!</v>
      </c>
      <c r="F6" s="163" t="e">
        <f aca="false">E6+J6+O6+T6+Y6+AD6+AI6+AN6+AS6+AX6+BC6+BH6+BM6+BR6+BW6</f>
        <v>#DIV/0!</v>
      </c>
      <c r="G6" s="164" t="e">
        <f aca="false">B6/(E6+1)</f>
        <v>#DIV/0!</v>
      </c>
      <c r="H6" s="164" t="e">
        <f aca="false">IF($E$16&gt;0,1,0)</f>
        <v>#DIV/0!</v>
      </c>
      <c r="I6" s="165" t="e">
        <f aca="false">IF(G6=MAX($G$5:$G$14),1,0)</f>
        <v>#DIV/0!</v>
      </c>
      <c r="J6" s="166" t="e">
        <f aca="false">IF($E$16&gt;0,IF(I6&lt;1,0,I6),0)</f>
        <v>#DIV/0!</v>
      </c>
      <c r="K6" s="167" t="e">
        <f aca="false">+IF($K$16&gt;0,$K$16,"0")</f>
        <v>#DIV/0!</v>
      </c>
      <c r="L6" s="164" t="e">
        <f aca="false">B6/(E6+J6+1)</f>
        <v>#DIV/0!</v>
      </c>
      <c r="M6" s="164" t="e">
        <f aca="false">IF($K$16&gt;0,1,0)</f>
        <v>#DIV/0!</v>
      </c>
      <c r="N6" s="165" t="e">
        <f aca="false">IF(L6=MAX($L$5:$L15),1,0)</f>
        <v>#DIV/0!</v>
      </c>
      <c r="O6" s="166" t="e">
        <f aca="false">IF((M6+N6=2),N6,0)</f>
        <v>#DIV/0!</v>
      </c>
      <c r="P6" s="167"/>
      <c r="Q6" s="164" t="e">
        <f aca="false">B6/(E6+J6+O6+1)</f>
        <v>#DIV/0!</v>
      </c>
      <c r="R6" s="164" t="e">
        <f aca="false">IF($P$16&gt;0,1,0)</f>
        <v>#DIV/0!</v>
      </c>
      <c r="S6" s="165" t="e">
        <f aca="false">IF(Q6=MAX($Q$5:$Q$14),1,0)</f>
        <v>#DIV/0!</v>
      </c>
      <c r="T6" s="166" t="e">
        <f aca="false">IF((S6+R6=2),S6,0)</f>
        <v>#DIV/0!</v>
      </c>
      <c r="U6" s="167"/>
      <c r="V6" s="164" t="e">
        <f aca="false">B6/(E6+J6+O6+T6+1)</f>
        <v>#DIV/0!</v>
      </c>
      <c r="W6" s="164" t="e">
        <f aca="false">IF($U$16&gt;0,1,0)</f>
        <v>#DIV/0!</v>
      </c>
      <c r="X6" s="165" t="e">
        <f aca="false">IF(V6=MAX($V$5:$V$14),1,0)</f>
        <v>#DIV/0!</v>
      </c>
      <c r="Y6" s="166" t="e">
        <f aca="false">IF((X6+W6=2),X6,0)</f>
        <v>#DIV/0!</v>
      </c>
      <c r="Z6" s="167"/>
      <c r="AA6" s="164" t="e">
        <f aca="false">B6/(E6+J6+O6+T6+Y6+1)</f>
        <v>#DIV/0!</v>
      </c>
      <c r="AB6" s="164" t="e">
        <f aca="false">IF($Z$16&gt;0,1,0)</f>
        <v>#DIV/0!</v>
      </c>
      <c r="AC6" s="165" t="e">
        <f aca="false">IF(AA6=MAX($AA$5:$AA$14),1,0)</f>
        <v>#DIV/0!</v>
      </c>
      <c r="AD6" s="166" t="e">
        <f aca="false">IF((AC6+AB6=2),AC6,0)</f>
        <v>#DIV/0!</v>
      </c>
      <c r="AE6" s="167"/>
      <c r="AF6" s="164" t="e">
        <f aca="false">B6/(E6+J6+O6+T6+Y6+AD6+1)</f>
        <v>#DIV/0!</v>
      </c>
      <c r="AG6" s="164" t="e">
        <f aca="false">IF($AE$16&gt;0,1,0)</f>
        <v>#DIV/0!</v>
      </c>
      <c r="AH6" s="165" t="e">
        <f aca="false">IF(AF6=MAX($AF$5:$AF$14),1,0)</f>
        <v>#DIV/0!</v>
      </c>
      <c r="AI6" s="166" t="e">
        <f aca="false">IF((AG6+AH6=2),AH6,0)</f>
        <v>#DIV/0!</v>
      </c>
      <c r="AJ6" s="168" t="e">
        <f aca="false">B6/(E6+J6+O6+T6+Y6+AD6+AI6+1)</f>
        <v>#DIV/0!</v>
      </c>
      <c r="AK6" s="169" t="e">
        <f aca="false">B6/(E6+J6+O6+T6+Y6+AD6+AI6+1)</f>
        <v>#DIV/0!</v>
      </c>
      <c r="AL6" s="169" t="e">
        <f aca="false">IF($AJ$16&gt;0,1,0)</f>
        <v>#DIV/0!</v>
      </c>
      <c r="AM6" s="170" t="e">
        <f aca="false">IF(AK6=MAX($AK$5:$AK$14),1,0)</f>
        <v>#DIV/0!</v>
      </c>
      <c r="AN6" s="171" t="e">
        <f aca="false">IF((AL6+AM6=2),AM6,0)</f>
        <v>#DIV/0!</v>
      </c>
      <c r="AO6" s="167"/>
      <c r="AP6" s="164" t="e">
        <f aca="false">B6/(E6+J6+O6+T6+Y6+AD6+AI6+AN6+1)</f>
        <v>#DIV/0!</v>
      </c>
      <c r="AQ6" s="164" t="e">
        <f aca="false">IF($AO$16&gt;0,1,0)</f>
        <v>#DIV/0!</v>
      </c>
      <c r="AR6" s="172" t="e">
        <f aca="false">IF(AP6=MAX($AP$5:$AP$14),1,0)</f>
        <v>#DIV/0!</v>
      </c>
      <c r="AS6" s="173" t="e">
        <f aca="false">IF((AQ6+AR6=2),AR6,0)</f>
        <v>#DIV/0!</v>
      </c>
      <c r="AT6" s="174"/>
      <c r="AU6" s="164" t="e">
        <f aca="false">B6/(E6+J6+O6+T6+Y6+AD6+AI6+AN6+AS6+1)</f>
        <v>#DIV/0!</v>
      </c>
      <c r="AV6" s="164" t="e">
        <f aca="false">IF($AT$16&gt;0,1,0)</f>
        <v>#DIV/0!</v>
      </c>
      <c r="AW6" s="172" t="e">
        <f aca="false">IF(AU6=MAX($AU$5:$AU$14),1,0)</f>
        <v>#DIV/0!</v>
      </c>
      <c r="AX6" s="173" t="e">
        <f aca="false">IF((AV6+AW6=2),AW6,0)</f>
        <v>#DIV/0!</v>
      </c>
      <c r="AY6" s="174"/>
      <c r="AZ6" s="164" t="e">
        <f aca="false">B6/(E6+J6+O6+T6+Y6+AD6+AI6+AN6+AS6+AX6+1)</f>
        <v>#DIV/0!</v>
      </c>
      <c r="BA6" s="164" t="e">
        <f aca="false">IF($AY$16&gt;0,1,0)</f>
        <v>#DIV/0!</v>
      </c>
      <c r="BB6" s="172" t="e">
        <f aca="false">IF(AZ6=MAX($AZ$5:$AZ$14),1,0)</f>
        <v>#DIV/0!</v>
      </c>
      <c r="BC6" s="173" t="e">
        <f aca="false">IF((BA6+BB6=2),BB6,0)</f>
        <v>#DIV/0!</v>
      </c>
      <c r="BD6" s="174"/>
      <c r="BE6" s="164" t="e">
        <f aca="false">B6/(E6+J6+O6+T6+Y6+AD6+AI6+AN6+AS6+AX6+BC6+1)</f>
        <v>#DIV/0!</v>
      </c>
      <c r="BF6" s="164" t="e">
        <f aca="false">IF($BD$16&gt;0,1,0)</f>
        <v>#DIV/0!</v>
      </c>
      <c r="BG6" s="172" t="e">
        <f aca="false">IF(BE6=MAX($BE$5:$BE$14),1,0)</f>
        <v>#DIV/0!</v>
      </c>
      <c r="BH6" s="173" t="e">
        <f aca="false">IF((BF6+BG6=2),BG6,0)</f>
        <v>#DIV/0!</v>
      </c>
      <c r="BI6" s="167"/>
      <c r="BJ6" s="164" t="e">
        <f aca="false">B6/(E6+J6+O6+T6+Y6+AD6+AI6+AN6+AS6+AX6+BC6+BH6+1)</f>
        <v>#DIV/0!</v>
      </c>
      <c r="BK6" s="164" t="e">
        <f aca="false">IF($BI$16&gt;0,1,0)</f>
        <v>#DIV/0!</v>
      </c>
      <c r="BL6" s="165" t="e">
        <f aca="false">IF(BJ6=MAX($BJ$5:$BJ$14),1,0)</f>
        <v>#DIV/0!</v>
      </c>
      <c r="BM6" s="166" t="e">
        <f aca="false">IF((BK6+BL6=2),BL6,0)</f>
        <v>#DIV/0!</v>
      </c>
      <c r="BN6" s="167"/>
      <c r="BO6" s="164" t="e">
        <f aca="false">B6/(E6+J6+O6+T6+Y6+AD6+AI6+AN6+AS6+AX6+BC6+BH6+BM6+1)</f>
        <v>#DIV/0!</v>
      </c>
      <c r="BP6" s="164" t="e">
        <f aca="false">IF($BN$16&gt;0,1,0)</f>
        <v>#DIV/0!</v>
      </c>
      <c r="BQ6" s="165" t="e">
        <f aca="false">IF(BO6=MAX($BO$5:$BO$14),1,0)</f>
        <v>#DIV/0!</v>
      </c>
      <c r="BR6" s="166" t="e">
        <f aca="false">IF((BP6+BQ6=2),BQ6,0)</f>
        <v>#DIV/0!</v>
      </c>
      <c r="BS6" s="167"/>
      <c r="BT6" s="164" t="e">
        <f aca="false">B6/(E6+J6+O6+T6+Y6+AD6+AI6+AN6+AS6+AX6+BC6+BH6+BM6+BR6+1)</f>
        <v>#DIV/0!</v>
      </c>
      <c r="BU6" s="164" t="e">
        <f aca="false">IF($BS$16&gt;0,1,0)</f>
        <v>#DIV/0!</v>
      </c>
      <c r="BV6" s="165" t="e">
        <f aca="false">IF(BT6=MAX($BT$5:$BT$14),1,0)</f>
        <v>#DIV/0!</v>
      </c>
      <c r="BW6" s="166" t="e">
        <f aca="false">IF((BU6+BV6=2),BV6,0)</f>
        <v>#DIV/0!</v>
      </c>
      <c r="BX6" s="175"/>
    </row>
    <row r="7" customFormat="false" ht="15" hidden="false" customHeight="false" outlineLevel="0" collapsed="false">
      <c r="A7" s="148" t="n">
        <v>3</v>
      </c>
      <c r="B7" s="159" t="e">
        <f aca="false">IF(C7="O",+'repartition des sièges'!C29,0)</f>
        <v>#DIV/0!</v>
      </c>
      <c r="C7" s="160" t="e">
        <f aca="false">'repartition des sièges'!G29</f>
        <v>#DIV/0!</v>
      </c>
      <c r="D7" s="161" t="e">
        <f aca="false">IF(C7="","0",B7/$B$18)</f>
        <v>#DIV/0!</v>
      </c>
      <c r="E7" s="162" t="e">
        <f aca="false">ROUNDDOWN(D7,0)</f>
        <v>#DIV/0!</v>
      </c>
      <c r="F7" s="163" t="e">
        <f aca="false">E7+J7+O7+T7+Y7+AD7+AI7+AN7+AS7+AX7+BC7+BH7+BM7+BR7+BW7</f>
        <v>#DIV/0!</v>
      </c>
      <c r="G7" s="164" t="e">
        <f aca="false">B7/(E7+1)</f>
        <v>#DIV/0!</v>
      </c>
      <c r="H7" s="164" t="e">
        <f aca="false">IF($E$16&gt;0,1,0)</f>
        <v>#DIV/0!</v>
      </c>
      <c r="I7" s="165" t="e">
        <f aca="false">IF(G7=MAX($G$5:$G$14),1,0)</f>
        <v>#DIV/0!</v>
      </c>
      <c r="J7" s="166" t="e">
        <f aca="false">IF($E$16&gt;0,IF(I7&lt;1,0,I7),0)</f>
        <v>#DIV/0!</v>
      </c>
      <c r="K7" s="167" t="e">
        <f aca="false">+IF($K$16&gt;0,$K$16,"0")</f>
        <v>#DIV/0!</v>
      </c>
      <c r="L7" s="164" t="e">
        <f aca="false">B7/(E7+J7+1)</f>
        <v>#DIV/0!</v>
      </c>
      <c r="M7" s="164" t="e">
        <f aca="false">IF($K$16&gt;0,1,0)</f>
        <v>#DIV/0!</v>
      </c>
      <c r="N7" s="165" t="e">
        <f aca="false">IF(L7=MAX($L$5:$L16),1,0)</f>
        <v>#DIV/0!</v>
      </c>
      <c r="O7" s="166" t="e">
        <f aca="false">IF((M7+N7=2),N7,0)</f>
        <v>#DIV/0!</v>
      </c>
      <c r="P7" s="167"/>
      <c r="Q7" s="164" t="e">
        <f aca="false">B7/(E7+J7+O7+1)</f>
        <v>#DIV/0!</v>
      </c>
      <c r="R7" s="164" t="e">
        <f aca="false">IF($P$16&gt;0,1,0)</f>
        <v>#DIV/0!</v>
      </c>
      <c r="S7" s="165" t="e">
        <f aca="false">IF(Q7=MAX($Q$5:$Q$14),1,0)</f>
        <v>#DIV/0!</v>
      </c>
      <c r="T7" s="166" t="e">
        <f aca="false">IF((S7+R7=2),S7,0)</f>
        <v>#DIV/0!</v>
      </c>
      <c r="U7" s="167"/>
      <c r="V7" s="164" t="e">
        <f aca="false">B7/(E7+J7+O7+T7+1)</f>
        <v>#DIV/0!</v>
      </c>
      <c r="W7" s="164" t="e">
        <f aca="false">IF($U$16&gt;0,1,0)</f>
        <v>#DIV/0!</v>
      </c>
      <c r="X7" s="165" t="e">
        <f aca="false">IF(V7=MAX($V$5:$V$14),1,0)</f>
        <v>#DIV/0!</v>
      </c>
      <c r="Y7" s="166" t="e">
        <f aca="false">IF((X7+W7=2),X7,0)</f>
        <v>#DIV/0!</v>
      </c>
      <c r="Z7" s="167"/>
      <c r="AA7" s="164" t="e">
        <f aca="false">B7/(E7+J7+O7+T7+Y7+1)</f>
        <v>#DIV/0!</v>
      </c>
      <c r="AB7" s="164" t="e">
        <f aca="false">IF($Z$16&gt;0,1,0)</f>
        <v>#DIV/0!</v>
      </c>
      <c r="AC7" s="165" t="e">
        <f aca="false">IF(AA7=MAX($AA$5:$AA$14),1,0)</f>
        <v>#DIV/0!</v>
      </c>
      <c r="AD7" s="166" t="e">
        <f aca="false">IF((AC7+AB7=2),AC7,0)</f>
        <v>#DIV/0!</v>
      </c>
      <c r="AE7" s="167"/>
      <c r="AF7" s="164" t="e">
        <f aca="false">B7/(E7+J7+O7+T7+Y7+AD7+1)</f>
        <v>#DIV/0!</v>
      </c>
      <c r="AG7" s="164" t="e">
        <f aca="false">IF($AE$16&gt;0,1,0)</f>
        <v>#DIV/0!</v>
      </c>
      <c r="AH7" s="165" t="e">
        <f aca="false">IF(AF7=MAX($AF$5:$AF$14),1,0)</f>
        <v>#DIV/0!</v>
      </c>
      <c r="AI7" s="166" t="e">
        <f aca="false">IF((AG7+AH7=2),AH7,0)</f>
        <v>#DIV/0!</v>
      </c>
      <c r="AJ7" s="168" t="e">
        <f aca="false">B7/(E7+J7+O7+T7+Y7+AD7+AI7+1)</f>
        <v>#DIV/0!</v>
      </c>
      <c r="AK7" s="169" t="e">
        <f aca="false">B7/(E7+J7+O7+T7+Y7+AD7+AI7+1)</f>
        <v>#DIV/0!</v>
      </c>
      <c r="AL7" s="169" t="e">
        <f aca="false">IF($AJ$16&gt;0,1,0)</f>
        <v>#DIV/0!</v>
      </c>
      <c r="AM7" s="170" t="e">
        <f aca="false">IF(AK7=MAX($AK$5:$AK$14),1,0)</f>
        <v>#DIV/0!</v>
      </c>
      <c r="AN7" s="171" t="e">
        <f aca="false">IF((AL7+AM7=2),AM7,0)</f>
        <v>#DIV/0!</v>
      </c>
      <c r="AO7" s="167"/>
      <c r="AP7" s="164" t="e">
        <f aca="false">B7/(E7+J7+O7+T7+Y7+AD7+AI7+AN7+1)</f>
        <v>#DIV/0!</v>
      </c>
      <c r="AQ7" s="164" t="e">
        <f aca="false">IF($AO$16&gt;0,1,0)</f>
        <v>#DIV/0!</v>
      </c>
      <c r="AR7" s="172" t="e">
        <f aca="false">IF(AP7=MAX($AP$5:$AP$14),1,0)</f>
        <v>#DIV/0!</v>
      </c>
      <c r="AS7" s="173" t="e">
        <f aca="false">IF((AQ7+AR7=2),AR7,0)</f>
        <v>#DIV/0!</v>
      </c>
      <c r="AT7" s="174"/>
      <c r="AU7" s="164" t="e">
        <f aca="false">B7/(E7+J7+O7+T7+Y7+AD7+AI7+AN7+AS7+1)</f>
        <v>#DIV/0!</v>
      </c>
      <c r="AV7" s="164" t="e">
        <f aca="false">IF($AT$16&gt;0,1,0)</f>
        <v>#DIV/0!</v>
      </c>
      <c r="AW7" s="172" t="e">
        <f aca="false">IF(AU7=MAX($AU$5:$AU$14),1,0)</f>
        <v>#DIV/0!</v>
      </c>
      <c r="AX7" s="173" t="e">
        <f aca="false">IF((AV7+AW7=2),AW7,0)</f>
        <v>#DIV/0!</v>
      </c>
      <c r="AY7" s="174"/>
      <c r="AZ7" s="164" t="e">
        <f aca="false">B7/(E7+J7+O7+T7+Y7+AD7+AI7+AN7+AS7+AX7+1)</f>
        <v>#DIV/0!</v>
      </c>
      <c r="BA7" s="164" t="e">
        <f aca="false">IF($AY$16&gt;0,1,0)</f>
        <v>#DIV/0!</v>
      </c>
      <c r="BB7" s="172" t="e">
        <f aca="false">IF(AZ7=MAX($AZ$5:$AZ$14),1,0)</f>
        <v>#DIV/0!</v>
      </c>
      <c r="BC7" s="173" t="e">
        <f aca="false">IF((BA7+BB7=2),BB7,0)</f>
        <v>#DIV/0!</v>
      </c>
      <c r="BD7" s="174"/>
      <c r="BE7" s="164" t="e">
        <f aca="false">B7/(E7+J7+O7+T7+Y7+AD7+AI7+AN7+AS7+AX7+BC7+1)</f>
        <v>#DIV/0!</v>
      </c>
      <c r="BF7" s="164" t="e">
        <f aca="false">IF($BD$16&gt;0,1,0)</f>
        <v>#DIV/0!</v>
      </c>
      <c r="BG7" s="172" t="e">
        <f aca="false">IF(BE7=MAX($BE$5:$BE$14),1,0)</f>
        <v>#DIV/0!</v>
      </c>
      <c r="BH7" s="173" t="e">
        <f aca="false">IF((BF7+BG7=2),BG7,0)</f>
        <v>#DIV/0!</v>
      </c>
      <c r="BI7" s="167"/>
      <c r="BJ7" s="164" t="e">
        <f aca="false">B7/(E7+J7+O7+T7+Y7+AD7+AI7+AN7+AS7+AX7+BC7+BH7+1)</f>
        <v>#DIV/0!</v>
      </c>
      <c r="BK7" s="164" t="e">
        <f aca="false">IF($BI$16&gt;0,1,0)</f>
        <v>#DIV/0!</v>
      </c>
      <c r="BL7" s="165" t="e">
        <f aca="false">IF(BJ7=MAX($BJ$5:$BJ$14),1,0)</f>
        <v>#DIV/0!</v>
      </c>
      <c r="BM7" s="166" t="e">
        <f aca="false">IF((BK7+BL7=2),BL7,0)</f>
        <v>#DIV/0!</v>
      </c>
      <c r="BN7" s="167"/>
      <c r="BO7" s="164" t="e">
        <f aca="false">B7/(E7+J7+O7+T7+Y7+AD7+AI7+AN7+AS7+AX7+BC7+BH7+BM7+1)</f>
        <v>#DIV/0!</v>
      </c>
      <c r="BP7" s="164" t="e">
        <f aca="false">IF($BN$16&gt;0,1,0)</f>
        <v>#DIV/0!</v>
      </c>
      <c r="BQ7" s="165" t="e">
        <f aca="false">IF(BO7=MAX($BO$5:$BO$14),1,0)</f>
        <v>#DIV/0!</v>
      </c>
      <c r="BR7" s="166" t="e">
        <f aca="false">IF((BP7+BQ7=2),BQ7,0)</f>
        <v>#DIV/0!</v>
      </c>
      <c r="BS7" s="167"/>
      <c r="BT7" s="164" t="e">
        <f aca="false">B7/(E7+J7+O7+T7+Y7+AD7+AI7+AN7+AS7+AX7+BC7+BH7+BM7+BR7+1)</f>
        <v>#DIV/0!</v>
      </c>
      <c r="BU7" s="164" t="e">
        <f aca="false">IF($BS$16&gt;0,1,0)</f>
        <v>#DIV/0!</v>
      </c>
      <c r="BV7" s="165" t="e">
        <f aca="false">IF(BT7=MAX($BT$5:$BT$14),1,0)</f>
        <v>#DIV/0!</v>
      </c>
      <c r="BW7" s="166" t="e">
        <f aca="false">IF((BU7+BV7=2),BV7,0)</f>
        <v>#DIV/0!</v>
      </c>
      <c r="BX7" s="175"/>
    </row>
    <row r="8" customFormat="false" ht="15" hidden="false" customHeight="false" outlineLevel="0" collapsed="false">
      <c r="A8" s="148" t="n">
        <v>4</v>
      </c>
      <c r="B8" s="159" t="e">
        <f aca="false">IF(C8="O",+'repartition des sièges'!C30,0)</f>
        <v>#DIV/0!</v>
      </c>
      <c r="C8" s="160" t="e">
        <f aca="false">'repartition des sièges'!G30</f>
        <v>#DIV/0!</v>
      </c>
      <c r="D8" s="161" t="e">
        <f aca="false">IF(C8="","0",B8/$B$18)</f>
        <v>#DIV/0!</v>
      </c>
      <c r="E8" s="162" t="e">
        <f aca="false">ROUNDDOWN(D8,0)</f>
        <v>#DIV/0!</v>
      </c>
      <c r="F8" s="163" t="e">
        <f aca="false">E8+J8+O8+T8+Y8+AD8+AI8+AN8+AS8+AX8+BC8+BH8+BM8+BR8+BW8</f>
        <v>#DIV/0!</v>
      </c>
      <c r="G8" s="164" t="e">
        <f aca="false">B8/(E8+1)</f>
        <v>#DIV/0!</v>
      </c>
      <c r="H8" s="164" t="e">
        <f aca="false">IF($E$16&gt;0,1,0)</f>
        <v>#DIV/0!</v>
      </c>
      <c r="I8" s="165" t="e">
        <f aca="false">IF(G8=MAX($G$5:$G$14),1,0)</f>
        <v>#DIV/0!</v>
      </c>
      <c r="J8" s="166" t="e">
        <f aca="false">IF($E$16&gt;0,IF(I8&lt;1,0,I8),0)</f>
        <v>#DIV/0!</v>
      </c>
      <c r="K8" s="167" t="e">
        <f aca="false">+IF($K$16&gt;0,$K$16,"0")</f>
        <v>#DIV/0!</v>
      </c>
      <c r="L8" s="164" t="e">
        <f aca="false">B8/(E8+J8+1)</f>
        <v>#DIV/0!</v>
      </c>
      <c r="M8" s="164" t="e">
        <f aca="false">IF($K$16&gt;0,1,0)</f>
        <v>#DIV/0!</v>
      </c>
      <c r="N8" s="165" t="e">
        <f aca="false">IF(L8=MAX($L$5:$L17),1,0)</f>
        <v>#DIV/0!</v>
      </c>
      <c r="O8" s="166" t="e">
        <f aca="false">IF((M8+N8=2),N8,0)</f>
        <v>#DIV/0!</v>
      </c>
      <c r="P8" s="167"/>
      <c r="Q8" s="164" t="e">
        <f aca="false">B8/(E8+J8+O8+1)</f>
        <v>#DIV/0!</v>
      </c>
      <c r="R8" s="164" t="e">
        <f aca="false">IF($P$16&gt;0,1,0)</f>
        <v>#DIV/0!</v>
      </c>
      <c r="S8" s="165" t="e">
        <f aca="false">IF(Q8=MAX($Q$5:$Q$14),1,0)</f>
        <v>#DIV/0!</v>
      </c>
      <c r="T8" s="166" t="e">
        <f aca="false">IF((S8+R8=2),S8,0)</f>
        <v>#DIV/0!</v>
      </c>
      <c r="U8" s="167"/>
      <c r="V8" s="164" t="e">
        <f aca="false">B8/(E8+J8+O8+T8+1)</f>
        <v>#DIV/0!</v>
      </c>
      <c r="W8" s="164" t="e">
        <f aca="false">IF($U$16&gt;0,1,0)</f>
        <v>#DIV/0!</v>
      </c>
      <c r="X8" s="165" t="e">
        <f aca="false">IF(V8=MAX($V$5:$V$14),1,0)</f>
        <v>#DIV/0!</v>
      </c>
      <c r="Y8" s="166" t="e">
        <f aca="false">IF((X8+W8=2),X8,0)</f>
        <v>#DIV/0!</v>
      </c>
      <c r="Z8" s="167"/>
      <c r="AA8" s="164" t="e">
        <f aca="false">B8/(E8+J8+O8+T8+Y8+1)</f>
        <v>#DIV/0!</v>
      </c>
      <c r="AB8" s="164" t="e">
        <f aca="false">IF($Z$16&gt;0,1,0)</f>
        <v>#DIV/0!</v>
      </c>
      <c r="AC8" s="165" t="e">
        <f aca="false">IF(AA8=MAX($AA$5:$AA$14),1,0)</f>
        <v>#DIV/0!</v>
      </c>
      <c r="AD8" s="166" t="e">
        <f aca="false">IF((AC8+AB8=2),AC8,0)</f>
        <v>#DIV/0!</v>
      </c>
      <c r="AE8" s="167"/>
      <c r="AF8" s="164" t="e">
        <f aca="false">B8/(E8+J8+O8+T8+Y8+AD8+1)</f>
        <v>#DIV/0!</v>
      </c>
      <c r="AG8" s="164" t="e">
        <f aca="false">IF($AE$16&gt;0,1,0)</f>
        <v>#DIV/0!</v>
      </c>
      <c r="AH8" s="165" t="e">
        <f aca="false">IF(AF8=MAX($AF$5:$AF$14),1,0)</f>
        <v>#DIV/0!</v>
      </c>
      <c r="AI8" s="166" t="e">
        <f aca="false">IF((AG8+AH8=2),AH8,0)</f>
        <v>#DIV/0!</v>
      </c>
      <c r="AJ8" s="168" t="e">
        <f aca="false">B8/(E8+J8+O8+T8+Y8+AD8+AI8+1)</f>
        <v>#DIV/0!</v>
      </c>
      <c r="AK8" s="169" t="e">
        <f aca="false">B8/(E8+J8+O8+T8+Y8+AD8+AI8+1)</f>
        <v>#DIV/0!</v>
      </c>
      <c r="AL8" s="169" t="e">
        <f aca="false">IF($AJ$16&gt;0,1,0)</f>
        <v>#DIV/0!</v>
      </c>
      <c r="AM8" s="170" t="e">
        <f aca="false">IF(AK8=MAX($AK$5:$AK$14),1,0)</f>
        <v>#DIV/0!</v>
      </c>
      <c r="AN8" s="171" t="e">
        <f aca="false">IF((AL8+AM8=2),AM8,0)</f>
        <v>#DIV/0!</v>
      </c>
      <c r="AO8" s="167"/>
      <c r="AP8" s="164" t="e">
        <f aca="false">B8/(E8+J8+O8+T8+Y8+AD8+AI8+AN8+1)</f>
        <v>#DIV/0!</v>
      </c>
      <c r="AQ8" s="164" t="e">
        <f aca="false">IF($AO$16&gt;0,1,0)</f>
        <v>#DIV/0!</v>
      </c>
      <c r="AR8" s="172" t="e">
        <f aca="false">IF(AP8=MAX($AP$5:$AP$14),1,0)</f>
        <v>#DIV/0!</v>
      </c>
      <c r="AS8" s="173" t="e">
        <f aca="false">IF((AQ8+AR8=2),AR8,0)</f>
        <v>#DIV/0!</v>
      </c>
      <c r="AT8" s="174"/>
      <c r="AU8" s="164" t="e">
        <f aca="false">B8/(E8+J8+O8+T8+Y8+AD8+AI8+AN8+AS8+1)</f>
        <v>#DIV/0!</v>
      </c>
      <c r="AV8" s="164" t="e">
        <f aca="false">IF($AT$16&gt;0,1,0)</f>
        <v>#DIV/0!</v>
      </c>
      <c r="AW8" s="172" t="e">
        <f aca="false">IF(AU8=MAX($AU$5:$AU$14),1,0)</f>
        <v>#DIV/0!</v>
      </c>
      <c r="AX8" s="173" t="e">
        <f aca="false">IF((AV8+AW8=2),AW8,0)</f>
        <v>#DIV/0!</v>
      </c>
      <c r="AY8" s="174"/>
      <c r="AZ8" s="164" t="e">
        <f aca="false">B8/(E8+J8+O8+T8+Y8+AD8+AI8+AN8+AS8+AX8+1)</f>
        <v>#DIV/0!</v>
      </c>
      <c r="BA8" s="164" t="e">
        <f aca="false">IF($AY$16&gt;0,1,0)</f>
        <v>#DIV/0!</v>
      </c>
      <c r="BB8" s="172" t="e">
        <f aca="false">IF(AZ8=MAX($AZ$5:$AZ$14),1,0)</f>
        <v>#DIV/0!</v>
      </c>
      <c r="BC8" s="173" t="e">
        <f aca="false">IF((BA8+BB8=2),BB8,0)</f>
        <v>#DIV/0!</v>
      </c>
      <c r="BD8" s="174"/>
      <c r="BE8" s="164" t="e">
        <f aca="false">B8/(E8+J8+O8+T8+Y8+AD8+AI8+AN8+AS8+AX8+BC8+1)</f>
        <v>#DIV/0!</v>
      </c>
      <c r="BF8" s="164" t="e">
        <f aca="false">IF($BD$16&gt;0,1,0)</f>
        <v>#DIV/0!</v>
      </c>
      <c r="BG8" s="172" t="e">
        <f aca="false">IF(BE8=MAX($BE$5:$BE$14),1,0)</f>
        <v>#DIV/0!</v>
      </c>
      <c r="BH8" s="173" t="e">
        <f aca="false">IF((BF8+BG8=2),BG8,0)</f>
        <v>#DIV/0!</v>
      </c>
      <c r="BI8" s="167"/>
      <c r="BJ8" s="164" t="e">
        <f aca="false">B8/(E8+J8+O8+T8+Y8+AD8+AI8+AN8+AS8+AX8+BC8+BH8+1)</f>
        <v>#DIV/0!</v>
      </c>
      <c r="BK8" s="164" t="e">
        <f aca="false">IF($BI$16&gt;0,1,0)</f>
        <v>#DIV/0!</v>
      </c>
      <c r="BL8" s="165" t="e">
        <f aca="false">IF(BJ8=MAX($BJ$5:$BJ$14),1,0)</f>
        <v>#DIV/0!</v>
      </c>
      <c r="BM8" s="166" t="e">
        <f aca="false">IF((BK8+BL8=2),BL8,0)</f>
        <v>#DIV/0!</v>
      </c>
      <c r="BN8" s="167"/>
      <c r="BO8" s="164" t="e">
        <f aca="false">B8/(E8+J8+O8+T8+Y8+AD8+AI8+AN8+AS8+AX8+BC8+BH8+BM8+1)</f>
        <v>#DIV/0!</v>
      </c>
      <c r="BP8" s="164" t="e">
        <f aca="false">IF($BN$16&gt;0,1,0)</f>
        <v>#DIV/0!</v>
      </c>
      <c r="BQ8" s="165" t="e">
        <f aca="false">IF(BO8=MAX($BO$5:$BO$14),1,0)</f>
        <v>#DIV/0!</v>
      </c>
      <c r="BR8" s="166" t="e">
        <f aca="false">IF((BP8+BQ8=2),BQ8,0)</f>
        <v>#DIV/0!</v>
      </c>
      <c r="BS8" s="167"/>
      <c r="BT8" s="164" t="e">
        <f aca="false">B8/(E8+J8+O8+T8+Y8+AD8+AI8+AN8+AS8+AX8+BC8+BH8+BM8+BR8+1)</f>
        <v>#DIV/0!</v>
      </c>
      <c r="BU8" s="164" t="e">
        <f aca="false">IF($BS$16&gt;0,1,0)</f>
        <v>#DIV/0!</v>
      </c>
      <c r="BV8" s="165" t="e">
        <f aca="false">IF(BT8=MAX($BT$5:$BT$14),1,0)</f>
        <v>#DIV/0!</v>
      </c>
      <c r="BW8" s="166" t="e">
        <f aca="false">IF((BU8+BV8=2),BV8,0)</f>
        <v>#DIV/0!</v>
      </c>
      <c r="BX8" s="175"/>
    </row>
    <row r="9" customFormat="false" ht="15" hidden="false" customHeight="false" outlineLevel="0" collapsed="false">
      <c r="A9" s="148" t="n">
        <v>5</v>
      </c>
      <c r="B9" s="159" t="e">
        <f aca="false">IF(C9="O",+'repartition des sièges'!C31,0)</f>
        <v>#DIV/0!</v>
      </c>
      <c r="C9" s="160" t="e">
        <f aca="false">'repartition des sièges'!G31</f>
        <v>#DIV/0!</v>
      </c>
      <c r="D9" s="161" t="e">
        <f aca="false">IF(C9="","0",B9/$B$18)</f>
        <v>#DIV/0!</v>
      </c>
      <c r="E9" s="162" t="e">
        <f aca="false">ROUNDDOWN(D9,0)</f>
        <v>#DIV/0!</v>
      </c>
      <c r="F9" s="163" t="e">
        <f aca="false">E9+J9+O9+T9+Y9+AD9+AI9+AN9+AS9+AX9+BC9+BH9+BM9+BR9+BW9</f>
        <v>#DIV/0!</v>
      </c>
      <c r="G9" s="164" t="e">
        <f aca="false">B9/(E9+1)</f>
        <v>#DIV/0!</v>
      </c>
      <c r="H9" s="164" t="e">
        <f aca="false">IF($E$16&gt;0,1,0)</f>
        <v>#DIV/0!</v>
      </c>
      <c r="I9" s="165" t="e">
        <f aca="false">IF(G9=MAX($G$5:$G$14),1,0)</f>
        <v>#DIV/0!</v>
      </c>
      <c r="J9" s="166" t="e">
        <f aca="false">IF($E$16&gt;0,IF(I9&lt;1,0,I9),0)</f>
        <v>#DIV/0!</v>
      </c>
      <c r="K9" s="167" t="e">
        <f aca="false">+IF($K$16&gt;0,$K$16,"0")</f>
        <v>#DIV/0!</v>
      </c>
      <c r="L9" s="164" t="e">
        <f aca="false">B9/(E9+J9+1)</f>
        <v>#DIV/0!</v>
      </c>
      <c r="M9" s="164" t="e">
        <f aca="false">IF($K$16&gt;0,1,0)</f>
        <v>#DIV/0!</v>
      </c>
      <c r="N9" s="165" t="e">
        <f aca="false">IF(L9=MAX($L$5:$L18),1,0)</f>
        <v>#DIV/0!</v>
      </c>
      <c r="O9" s="166" t="e">
        <f aca="false">IF((M9+N9=2),N9,0)</f>
        <v>#DIV/0!</v>
      </c>
      <c r="P9" s="167"/>
      <c r="Q9" s="164" t="e">
        <f aca="false">B9/(E9+J9+O9+1)</f>
        <v>#DIV/0!</v>
      </c>
      <c r="R9" s="164" t="e">
        <f aca="false">IF($P$16&gt;0,1,0)</f>
        <v>#DIV/0!</v>
      </c>
      <c r="S9" s="165" t="e">
        <f aca="false">IF(Q9=MAX($Q$5:$Q$14),1,0)</f>
        <v>#DIV/0!</v>
      </c>
      <c r="T9" s="166" t="e">
        <f aca="false">IF((S9+R9=2),S9,0)</f>
        <v>#DIV/0!</v>
      </c>
      <c r="U9" s="167"/>
      <c r="V9" s="164" t="e">
        <f aca="false">B9/(E9+J9+O9+T9+1)</f>
        <v>#DIV/0!</v>
      </c>
      <c r="W9" s="164" t="e">
        <f aca="false">IF($U$16&gt;0,1,0)</f>
        <v>#DIV/0!</v>
      </c>
      <c r="X9" s="165" t="e">
        <f aca="false">IF(V9=MAX($V$5:$V$14),1,0)</f>
        <v>#DIV/0!</v>
      </c>
      <c r="Y9" s="166" t="e">
        <f aca="false">IF((X9+W9=2),X9,0)</f>
        <v>#DIV/0!</v>
      </c>
      <c r="Z9" s="167"/>
      <c r="AA9" s="164" t="e">
        <f aca="false">B9/(E9+J9+O9+T9+Y9+1)</f>
        <v>#DIV/0!</v>
      </c>
      <c r="AB9" s="164" t="e">
        <f aca="false">IF($Z$16&gt;0,1,0)</f>
        <v>#DIV/0!</v>
      </c>
      <c r="AC9" s="165" t="e">
        <f aca="false">IF(AA9=MAX($AA$5:$AA$14),1,0)</f>
        <v>#DIV/0!</v>
      </c>
      <c r="AD9" s="166" t="e">
        <f aca="false">IF((AC9+AB9=2),AC9,0)</f>
        <v>#DIV/0!</v>
      </c>
      <c r="AE9" s="167"/>
      <c r="AF9" s="164" t="e">
        <f aca="false">B9/(E9+J9+O9+T9+Y9+AD9+1)</f>
        <v>#DIV/0!</v>
      </c>
      <c r="AG9" s="164" t="e">
        <f aca="false">IF($AE$16&gt;0,1,0)</f>
        <v>#DIV/0!</v>
      </c>
      <c r="AH9" s="165" t="e">
        <f aca="false">IF(AF9=MAX($AF$5:$AF$14),1,0)</f>
        <v>#DIV/0!</v>
      </c>
      <c r="AI9" s="166" t="e">
        <f aca="false">IF((AG9+AH9=2),AH9,0)</f>
        <v>#DIV/0!</v>
      </c>
      <c r="AJ9" s="168" t="e">
        <f aca="false">B9/(E9+J9+O9+T9+Y9+AD9+AI9+1)</f>
        <v>#DIV/0!</v>
      </c>
      <c r="AK9" s="169" t="e">
        <f aca="false">B9/(E9+J9+O9+T9+Y9+AD9+AI9+1)</f>
        <v>#DIV/0!</v>
      </c>
      <c r="AL9" s="169" t="e">
        <f aca="false">IF($AJ$16&gt;0,1,0)</f>
        <v>#DIV/0!</v>
      </c>
      <c r="AM9" s="170" t="e">
        <f aca="false">IF(AK9=MAX($AK$5:$AK$14),1,0)</f>
        <v>#DIV/0!</v>
      </c>
      <c r="AN9" s="171" t="e">
        <f aca="false">IF((AL9+AM9=2),AM9,0)</f>
        <v>#DIV/0!</v>
      </c>
      <c r="AO9" s="167"/>
      <c r="AP9" s="164" t="e">
        <f aca="false">B9/(E9+J9+O9+T9+Y9+AD9+AI9+AN9+1)</f>
        <v>#DIV/0!</v>
      </c>
      <c r="AQ9" s="164" t="e">
        <f aca="false">IF($AO$16&gt;0,1,0)</f>
        <v>#DIV/0!</v>
      </c>
      <c r="AR9" s="172" t="e">
        <f aca="false">IF(AP9=MAX($AP$5:$AP$14),1,0)</f>
        <v>#DIV/0!</v>
      </c>
      <c r="AS9" s="173" t="e">
        <f aca="false">IF((AQ9+AR9=2),AR9,0)</f>
        <v>#DIV/0!</v>
      </c>
      <c r="AT9" s="174"/>
      <c r="AU9" s="164" t="e">
        <f aca="false">B9/(E9+J9+O9+T9+Y9+AD9+AI9+AN9+AS9+1)</f>
        <v>#DIV/0!</v>
      </c>
      <c r="AV9" s="164" t="e">
        <f aca="false">IF($AT$16&gt;0,1,0)</f>
        <v>#DIV/0!</v>
      </c>
      <c r="AW9" s="172" t="e">
        <f aca="false">IF(AU9=MAX($AU$5:$AU$14),1,0)</f>
        <v>#DIV/0!</v>
      </c>
      <c r="AX9" s="173" t="e">
        <f aca="false">IF((AV9+AW9=2),AW9,0)</f>
        <v>#DIV/0!</v>
      </c>
      <c r="AY9" s="174"/>
      <c r="AZ9" s="164" t="e">
        <f aca="false">B9/(E9+J9+O9+T9+Y9+AD9+AI9+AN9+AS9+AX9+1)</f>
        <v>#DIV/0!</v>
      </c>
      <c r="BA9" s="164" t="e">
        <f aca="false">IF($AY$16&gt;0,1,0)</f>
        <v>#DIV/0!</v>
      </c>
      <c r="BB9" s="172" t="e">
        <f aca="false">IF(AZ9=MAX($AZ$5:$AZ$14),1,0)</f>
        <v>#DIV/0!</v>
      </c>
      <c r="BC9" s="173" t="e">
        <f aca="false">IF((BA9+BB9=2),BB9,0)</f>
        <v>#DIV/0!</v>
      </c>
      <c r="BD9" s="174"/>
      <c r="BE9" s="164" t="e">
        <f aca="false">B9/(E9+J9+O9+T9+Y9+AD9+AI9+AN9+AS9+AX9+BC9+1)</f>
        <v>#DIV/0!</v>
      </c>
      <c r="BF9" s="164" t="e">
        <f aca="false">IF($BD$16&gt;0,1,0)</f>
        <v>#DIV/0!</v>
      </c>
      <c r="BG9" s="172" t="e">
        <f aca="false">IF(BE9=MAX($BE$5:$BE$14),1,0)</f>
        <v>#DIV/0!</v>
      </c>
      <c r="BH9" s="173" t="e">
        <f aca="false">IF((BF9+BG9=2),BG9,0)</f>
        <v>#DIV/0!</v>
      </c>
      <c r="BI9" s="167"/>
      <c r="BJ9" s="164" t="e">
        <f aca="false">B9/(E9+J9+O9+T9+Y9+AD9+AI9+AN9+AS9+AX9+BC9+BH9+1)</f>
        <v>#DIV/0!</v>
      </c>
      <c r="BK9" s="164" t="e">
        <f aca="false">IF($BI$16&gt;0,1,0)</f>
        <v>#DIV/0!</v>
      </c>
      <c r="BL9" s="165" t="e">
        <f aca="false">IF(BJ9=MAX($BJ$5:$BJ$14),1,0)</f>
        <v>#DIV/0!</v>
      </c>
      <c r="BM9" s="166" t="e">
        <f aca="false">IF((BK9+BL9=2),BL9,0)</f>
        <v>#DIV/0!</v>
      </c>
      <c r="BN9" s="167"/>
      <c r="BO9" s="164" t="e">
        <f aca="false">B9/(E9+J9+O9+T9+Y9+AD9+AI9+AN9+AS9+AX9+BC9+BH9+BM9+1)</f>
        <v>#DIV/0!</v>
      </c>
      <c r="BP9" s="164" t="e">
        <f aca="false">IF($BN$16&gt;0,1,0)</f>
        <v>#DIV/0!</v>
      </c>
      <c r="BQ9" s="165" t="e">
        <f aca="false">IF(BO9=MAX($BO$5:$BO$14),1,0)</f>
        <v>#DIV/0!</v>
      </c>
      <c r="BR9" s="166" t="e">
        <f aca="false">IF((BP9+BQ9=2),BQ9,0)</f>
        <v>#DIV/0!</v>
      </c>
      <c r="BS9" s="167"/>
      <c r="BT9" s="164" t="e">
        <f aca="false">B9/(E9+J9+O9+T9+Y9+AD9+AI9+AN9+AS9+AX9+BC9+BH9+BM9+BR9+1)</f>
        <v>#DIV/0!</v>
      </c>
      <c r="BU9" s="164" t="e">
        <f aca="false">IF($BS$16&gt;0,1,0)</f>
        <v>#DIV/0!</v>
      </c>
      <c r="BV9" s="165" t="e">
        <f aca="false">IF(BT9=MAX($BT$5:$BT$14),1,0)</f>
        <v>#DIV/0!</v>
      </c>
      <c r="BW9" s="166" t="e">
        <f aca="false">IF((BU9+BV9=2),BV9,0)</f>
        <v>#DIV/0!</v>
      </c>
      <c r="BX9" s="175"/>
    </row>
    <row r="10" customFormat="false" ht="15" hidden="false" customHeight="false" outlineLevel="0" collapsed="false">
      <c r="A10" s="148" t="n">
        <v>6</v>
      </c>
      <c r="B10" s="159" t="e">
        <f aca="false">IF(C10="O",+'repartition des sièges'!C32,0)</f>
        <v>#DIV/0!</v>
      </c>
      <c r="C10" s="160" t="e">
        <f aca="false">'repartition des sièges'!G32</f>
        <v>#DIV/0!</v>
      </c>
      <c r="D10" s="161" t="e">
        <f aca="false">IF(C10="","0",B10/$B$18)</f>
        <v>#DIV/0!</v>
      </c>
      <c r="E10" s="162" t="e">
        <f aca="false">ROUNDDOWN(D10,0)</f>
        <v>#DIV/0!</v>
      </c>
      <c r="F10" s="163" t="e">
        <f aca="false">E10+J10+O10+T10+Y10+AD10+AI10+AN10+AS10+AX10+BC10+BH10+BM10+BR10+BW10</f>
        <v>#DIV/0!</v>
      </c>
      <c r="G10" s="164" t="e">
        <f aca="false">B10/(E10+1)</f>
        <v>#DIV/0!</v>
      </c>
      <c r="H10" s="164" t="e">
        <f aca="false">IF($E$16&gt;0,1,0)</f>
        <v>#DIV/0!</v>
      </c>
      <c r="I10" s="165" t="e">
        <f aca="false">IF(G10=MAX($G$5:$G$14),1,0)</f>
        <v>#DIV/0!</v>
      </c>
      <c r="J10" s="166" t="e">
        <f aca="false">IF($E$16&gt;0,IF(I10&lt;1,0,I10),0)</f>
        <v>#DIV/0!</v>
      </c>
      <c r="K10" s="167" t="e">
        <f aca="false">+IF($K$16&gt;0,$K$16,"0")</f>
        <v>#DIV/0!</v>
      </c>
      <c r="L10" s="164" t="e">
        <f aca="false">B10/(E10+J10+1)</f>
        <v>#DIV/0!</v>
      </c>
      <c r="M10" s="164" t="e">
        <f aca="false">IF($K$16&gt;0,1,0)</f>
        <v>#DIV/0!</v>
      </c>
      <c r="N10" s="165" t="e">
        <f aca="false">IF(L10=MAX($L$5:$L19),1,0)</f>
        <v>#DIV/0!</v>
      </c>
      <c r="O10" s="166" t="e">
        <f aca="false">IF((M10+N10=2),N10,0)</f>
        <v>#DIV/0!</v>
      </c>
      <c r="P10" s="167"/>
      <c r="Q10" s="164" t="e">
        <f aca="false">B10/(E10+J10+O10+1)</f>
        <v>#DIV/0!</v>
      </c>
      <c r="R10" s="164" t="e">
        <f aca="false">IF($P$16&gt;0,1,0)</f>
        <v>#DIV/0!</v>
      </c>
      <c r="S10" s="165" t="e">
        <f aca="false">IF(Q10=MAX($Q$5:$Q$14),1,0)</f>
        <v>#DIV/0!</v>
      </c>
      <c r="T10" s="166" t="e">
        <f aca="false">IF((S10+R10=2),S10,0)</f>
        <v>#DIV/0!</v>
      </c>
      <c r="U10" s="167"/>
      <c r="V10" s="164" t="e">
        <f aca="false">B10/(E10+J10+O10+T10+1)</f>
        <v>#DIV/0!</v>
      </c>
      <c r="W10" s="164" t="e">
        <f aca="false">IF($U$16&gt;0,1,0)</f>
        <v>#DIV/0!</v>
      </c>
      <c r="X10" s="165" t="e">
        <f aca="false">IF(V10=MAX($V$5:$V$14),1,0)</f>
        <v>#DIV/0!</v>
      </c>
      <c r="Y10" s="166" t="e">
        <f aca="false">IF((X10+W10=2),X10,0)</f>
        <v>#DIV/0!</v>
      </c>
      <c r="Z10" s="167"/>
      <c r="AA10" s="164" t="e">
        <f aca="false">B10/(E10+J10+O10+T10+Y10+1)</f>
        <v>#DIV/0!</v>
      </c>
      <c r="AB10" s="164" t="e">
        <f aca="false">IF($Z$16&gt;0,1,0)</f>
        <v>#DIV/0!</v>
      </c>
      <c r="AC10" s="165" t="e">
        <f aca="false">IF(AA10=MAX($AA$5:$AA$14),1,0)</f>
        <v>#DIV/0!</v>
      </c>
      <c r="AD10" s="166" t="e">
        <f aca="false">IF((AC10+AB10=2),AC10,0)</f>
        <v>#DIV/0!</v>
      </c>
      <c r="AE10" s="167"/>
      <c r="AF10" s="164" t="e">
        <f aca="false">B10/(E10+J10+O10+T10+Y10+AD10+1)</f>
        <v>#DIV/0!</v>
      </c>
      <c r="AG10" s="164" t="e">
        <f aca="false">IF($AE$16&gt;0,1,0)</f>
        <v>#DIV/0!</v>
      </c>
      <c r="AH10" s="165" t="e">
        <f aca="false">IF(AF10=MAX($AF$5:$AF$14),1,0)</f>
        <v>#DIV/0!</v>
      </c>
      <c r="AI10" s="166" t="e">
        <f aca="false">IF((AG10+AH10=2),AH10,0)</f>
        <v>#DIV/0!</v>
      </c>
      <c r="AJ10" s="168" t="e">
        <f aca="false">B10/(E10+J10+O10+T10+Y10+AD10+AI10+1)</f>
        <v>#DIV/0!</v>
      </c>
      <c r="AK10" s="169" t="e">
        <f aca="false">B10/(E10+J10+O10+T10+Y10+AD10+AI10+1)</f>
        <v>#DIV/0!</v>
      </c>
      <c r="AL10" s="169" t="e">
        <f aca="false">IF($AJ$16&gt;0,1,0)</f>
        <v>#DIV/0!</v>
      </c>
      <c r="AM10" s="170" t="e">
        <f aca="false">IF(AK10=MAX($AK$5:$AK$14),1,0)</f>
        <v>#DIV/0!</v>
      </c>
      <c r="AN10" s="171" t="e">
        <f aca="false">IF((AL10+AM10=2),AM10,0)</f>
        <v>#DIV/0!</v>
      </c>
      <c r="AO10" s="167"/>
      <c r="AP10" s="164" t="e">
        <f aca="false">B10/(E10+J10+O10+T10+Y10+AD10+AI10+AN10+1)</f>
        <v>#DIV/0!</v>
      </c>
      <c r="AQ10" s="164" t="e">
        <f aca="false">IF($AO$16&gt;0,1,0)</f>
        <v>#DIV/0!</v>
      </c>
      <c r="AR10" s="172" t="e">
        <f aca="false">IF(AP10=MAX($AP$5:$AP$14),1,0)</f>
        <v>#DIV/0!</v>
      </c>
      <c r="AS10" s="173" t="e">
        <f aca="false">IF((AQ10+AR10=2),AR10,0)</f>
        <v>#DIV/0!</v>
      </c>
      <c r="AT10" s="174"/>
      <c r="AU10" s="164" t="e">
        <f aca="false">B10/(E10+J10+O10+T10+Y10+AD10+AI10+AN10+AS10+1)</f>
        <v>#DIV/0!</v>
      </c>
      <c r="AV10" s="164" t="e">
        <f aca="false">IF($AT$16&gt;0,1,0)</f>
        <v>#DIV/0!</v>
      </c>
      <c r="AW10" s="172" t="e">
        <f aca="false">IF(AU10=MAX($AU$5:$AU$14),1,0)</f>
        <v>#DIV/0!</v>
      </c>
      <c r="AX10" s="173" t="e">
        <f aca="false">IF((AV10+AW10=2),AW10,0)</f>
        <v>#DIV/0!</v>
      </c>
      <c r="AY10" s="174"/>
      <c r="AZ10" s="164" t="e">
        <f aca="false">B10/(E10+J10+O10+T10+Y10+AD10+AI10+AN10+AS10+AX10+1)</f>
        <v>#DIV/0!</v>
      </c>
      <c r="BA10" s="164" t="e">
        <f aca="false">IF($AY$16&gt;0,1,0)</f>
        <v>#DIV/0!</v>
      </c>
      <c r="BB10" s="172" t="e">
        <f aca="false">IF(AZ10=MAX($AZ$5:$AZ$14),1,0)</f>
        <v>#DIV/0!</v>
      </c>
      <c r="BC10" s="173" t="e">
        <f aca="false">IF((BA10+BB10=2),BB10,0)</f>
        <v>#DIV/0!</v>
      </c>
      <c r="BD10" s="174"/>
      <c r="BE10" s="164" t="e">
        <f aca="false">B10/(E10+J10+O10+T10+Y10+AD10+AI10+AN10+AS10+AX10+BC10+1)</f>
        <v>#DIV/0!</v>
      </c>
      <c r="BF10" s="164" t="e">
        <f aca="false">IF($BD$16&gt;0,1,0)</f>
        <v>#DIV/0!</v>
      </c>
      <c r="BG10" s="172" t="e">
        <f aca="false">IF(BE10=MAX($BE$5:$BE$14),1,0)</f>
        <v>#DIV/0!</v>
      </c>
      <c r="BH10" s="173" t="e">
        <f aca="false">IF((BF10+BG10=2),BG10,0)</f>
        <v>#DIV/0!</v>
      </c>
      <c r="BI10" s="167"/>
      <c r="BJ10" s="164" t="e">
        <f aca="false">B10/(E10+J10+O10+T10+Y10+AD10+AI10+AN10+AS10+AX10+BC10+BH10+1)</f>
        <v>#DIV/0!</v>
      </c>
      <c r="BK10" s="164" t="e">
        <f aca="false">IF($BI$16&gt;0,1,0)</f>
        <v>#DIV/0!</v>
      </c>
      <c r="BL10" s="165" t="e">
        <f aca="false">IF(BJ10=MAX($BJ$5:$BJ$14),1,0)</f>
        <v>#DIV/0!</v>
      </c>
      <c r="BM10" s="166" t="e">
        <f aca="false">IF((BK10+BL10=2),BL10,0)</f>
        <v>#DIV/0!</v>
      </c>
      <c r="BN10" s="167"/>
      <c r="BO10" s="164" t="e">
        <f aca="false">B10/(E10+J10+O10+T10+Y10+AD10+AI10+AN10+AS10+AX10+BC10+BH10+BM10+1)</f>
        <v>#DIV/0!</v>
      </c>
      <c r="BP10" s="164" t="e">
        <f aca="false">IF($BN$16&gt;0,1,0)</f>
        <v>#DIV/0!</v>
      </c>
      <c r="BQ10" s="165" t="e">
        <f aca="false">IF(BO10=MAX($BO$5:$BO$14),1,0)</f>
        <v>#DIV/0!</v>
      </c>
      <c r="BR10" s="166" t="e">
        <f aca="false">IF((BP10+BQ10=2),BQ10,0)</f>
        <v>#DIV/0!</v>
      </c>
      <c r="BS10" s="167"/>
      <c r="BT10" s="164" t="e">
        <f aca="false">B10/(E10+J10+O10+T10+Y10+AD10+AI10+AN10+AS10+AX10+BC10+BH10+BM10+BR10+1)</f>
        <v>#DIV/0!</v>
      </c>
      <c r="BU10" s="164" t="e">
        <f aca="false">IF($BS$16&gt;0,1,0)</f>
        <v>#DIV/0!</v>
      </c>
      <c r="BV10" s="165" t="e">
        <f aca="false">IF(BT10=MAX($BT$5:$BT$14),1,0)</f>
        <v>#DIV/0!</v>
      </c>
      <c r="BW10" s="166" t="e">
        <f aca="false">IF((BU10+BV10=2),BV10,0)</f>
        <v>#DIV/0!</v>
      </c>
      <c r="BX10" s="175"/>
    </row>
    <row r="11" customFormat="false" ht="15" hidden="false" customHeight="false" outlineLevel="0" collapsed="false">
      <c r="A11" s="148" t="n">
        <v>7</v>
      </c>
      <c r="B11" s="159" t="e">
        <f aca="false">IF(C11="O",+'repartition des sièges'!C33,0)</f>
        <v>#DIV/0!</v>
      </c>
      <c r="C11" s="160" t="e">
        <f aca="false">'repartition des sièges'!G33</f>
        <v>#DIV/0!</v>
      </c>
      <c r="D11" s="161" t="e">
        <f aca="false">IF(C11="","0",B11/$B$18)</f>
        <v>#DIV/0!</v>
      </c>
      <c r="E11" s="162" t="e">
        <f aca="false">ROUNDDOWN(D11,0)</f>
        <v>#DIV/0!</v>
      </c>
      <c r="F11" s="163" t="e">
        <f aca="false">E11+J11+O11+T11+Y11+AD11+AI11+AN11+AS11+AX11+BC11+BH11+BM11+BR11+BW11</f>
        <v>#DIV/0!</v>
      </c>
      <c r="G11" s="164" t="e">
        <f aca="false">B11/(E11+1)</f>
        <v>#DIV/0!</v>
      </c>
      <c r="H11" s="164" t="e">
        <f aca="false">IF($E$16&gt;0,1,0)</f>
        <v>#DIV/0!</v>
      </c>
      <c r="I11" s="165" t="e">
        <f aca="false">IF(G11=MAX($G$5:$G$14),1,0)</f>
        <v>#DIV/0!</v>
      </c>
      <c r="J11" s="166" t="e">
        <f aca="false">IF($E$16&gt;0,IF(I11&lt;1,0,I11),0)</f>
        <v>#DIV/0!</v>
      </c>
      <c r="K11" s="167" t="e">
        <f aca="false">+IF($K$16&gt;0,$K$16,"0")</f>
        <v>#DIV/0!</v>
      </c>
      <c r="L11" s="164" t="e">
        <f aca="false">B11/(E11+J11+1)</f>
        <v>#DIV/0!</v>
      </c>
      <c r="M11" s="164" t="e">
        <f aca="false">IF($K$16&gt;0,1,0)</f>
        <v>#DIV/0!</v>
      </c>
      <c r="N11" s="165" t="e">
        <f aca="false">IF(L11=MAX($L$5:$L19),1,0)</f>
        <v>#DIV/0!</v>
      </c>
      <c r="O11" s="166" t="e">
        <f aca="false">IF((M11+N11=2),N11,0)</f>
        <v>#DIV/0!</v>
      </c>
      <c r="P11" s="167"/>
      <c r="Q11" s="164" t="e">
        <f aca="false">B11/(E11+J11+O11+1)</f>
        <v>#DIV/0!</v>
      </c>
      <c r="R11" s="164" t="e">
        <f aca="false">IF($P$16&gt;0,1,0)</f>
        <v>#DIV/0!</v>
      </c>
      <c r="S11" s="165" t="e">
        <f aca="false">IF(Q11=MAX($Q$5:$Q$14),1,0)</f>
        <v>#DIV/0!</v>
      </c>
      <c r="T11" s="166" t="e">
        <f aca="false">IF((S11+R11=2),S11,0)</f>
        <v>#DIV/0!</v>
      </c>
      <c r="U11" s="167"/>
      <c r="V11" s="164" t="e">
        <f aca="false">B11/(E11+J11+O11+T11+1)</f>
        <v>#DIV/0!</v>
      </c>
      <c r="W11" s="164" t="e">
        <f aca="false">IF($U$16&gt;0,1,0)</f>
        <v>#DIV/0!</v>
      </c>
      <c r="X11" s="165" t="e">
        <f aca="false">IF(V11=MAX($V$5:$V$14),1,0)</f>
        <v>#DIV/0!</v>
      </c>
      <c r="Y11" s="166" t="e">
        <f aca="false">IF((X11+W11=2),X11,0)</f>
        <v>#DIV/0!</v>
      </c>
      <c r="Z11" s="167"/>
      <c r="AA11" s="164" t="e">
        <f aca="false">B11/(E11+J11+O11+T11+Y11+1)</f>
        <v>#DIV/0!</v>
      </c>
      <c r="AB11" s="164" t="e">
        <f aca="false">IF($Z$16&gt;0,1,0)</f>
        <v>#DIV/0!</v>
      </c>
      <c r="AC11" s="165" t="e">
        <f aca="false">IF(AA11=MAX($AA$5:$AA$14),1,0)</f>
        <v>#DIV/0!</v>
      </c>
      <c r="AD11" s="166" t="e">
        <f aca="false">IF((AC11+AB11=2),AC11,0)</f>
        <v>#DIV/0!</v>
      </c>
      <c r="AE11" s="167"/>
      <c r="AF11" s="164" t="e">
        <f aca="false">B11/(E11+J11+O11+T11+Y11+AD11+1)</f>
        <v>#DIV/0!</v>
      </c>
      <c r="AG11" s="164" t="e">
        <f aca="false">IF($AE$16&gt;0,1,0)</f>
        <v>#DIV/0!</v>
      </c>
      <c r="AH11" s="165" t="e">
        <f aca="false">IF(AF11=MAX($AF$5:$AF$14),1,0)</f>
        <v>#DIV/0!</v>
      </c>
      <c r="AI11" s="166" t="e">
        <f aca="false">IF((AG11+AH11=2),AH11,0)</f>
        <v>#DIV/0!</v>
      </c>
      <c r="AJ11" s="168" t="e">
        <f aca="false">B11/(E11+J11+O11+T11+Y11+AD11+AI11+1)</f>
        <v>#DIV/0!</v>
      </c>
      <c r="AK11" s="169" t="e">
        <f aca="false">B11/(E11+J11+O11+T11+Y11+AD11+AI11+1)</f>
        <v>#DIV/0!</v>
      </c>
      <c r="AL11" s="169" t="e">
        <f aca="false">IF($AJ$16&gt;0,1,0)</f>
        <v>#DIV/0!</v>
      </c>
      <c r="AM11" s="170" t="e">
        <f aca="false">IF(AK11=MAX($AK$5:$AK$14),1,0)</f>
        <v>#DIV/0!</v>
      </c>
      <c r="AN11" s="171" t="e">
        <f aca="false">IF((AL11+AM11=2),AM11,0)</f>
        <v>#DIV/0!</v>
      </c>
      <c r="AO11" s="167"/>
      <c r="AP11" s="164" t="e">
        <f aca="false">B11/(E11+J11+O11+T11+Y11+AD11+AI11+AN11+1)</f>
        <v>#DIV/0!</v>
      </c>
      <c r="AQ11" s="164" t="e">
        <f aca="false">IF($AO$16&gt;0,1,0)</f>
        <v>#DIV/0!</v>
      </c>
      <c r="AR11" s="172" t="e">
        <f aca="false">IF(AP11=MAX($AP$5:$AP$14),1,0)</f>
        <v>#DIV/0!</v>
      </c>
      <c r="AS11" s="173" t="e">
        <f aca="false">IF((AQ11+AR11=2),AR11,0)</f>
        <v>#DIV/0!</v>
      </c>
      <c r="AT11" s="174"/>
      <c r="AU11" s="164" t="e">
        <f aca="false">B11/(E11+J11+O11+T11+Y11+AD11+AI11+AN11+AS11+1)</f>
        <v>#DIV/0!</v>
      </c>
      <c r="AV11" s="164" t="e">
        <f aca="false">IF($AT$16&gt;0,1,0)</f>
        <v>#DIV/0!</v>
      </c>
      <c r="AW11" s="172" t="e">
        <f aca="false">IF(AU11=MAX($AU$5:$AU$14),1,0)</f>
        <v>#DIV/0!</v>
      </c>
      <c r="AX11" s="173" t="e">
        <f aca="false">IF((AV11+AW11=2),AW11,0)</f>
        <v>#DIV/0!</v>
      </c>
      <c r="AY11" s="174"/>
      <c r="AZ11" s="164" t="e">
        <f aca="false">B11/(E11+J11+O11+T11+Y11+AD11+AI11+AN11+AS11+AX11+1)</f>
        <v>#DIV/0!</v>
      </c>
      <c r="BA11" s="164" t="e">
        <f aca="false">IF($AY$16&gt;0,1,0)</f>
        <v>#DIV/0!</v>
      </c>
      <c r="BB11" s="172" t="e">
        <f aca="false">IF(AZ11=MAX($AZ$5:$AZ$14),1,0)</f>
        <v>#DIV/0!</v>
      </c>
      <c r="BC11" s="173" t="e">
        <f aca="false">IF((BA11+BB11=2),BB11,0)</f>
        <v>#DIV/0!</v>
      </c>
      <c r="BD11" s="174"/>
      <c r="BE11" s="164" t="e">
        <f aca="false">B11/(E11+J11+O11+T11+Y11+AD11+AI11+AN11+AS11+AX11+BC11+1)</f>
        <v>#DIV/0!</v>
      </c>
      <c r="BF11" s="164" t="e">
        <f aca="false">IF($BD$16&gt;0,1,0)</f>
        <v>#DIV/0!</v>
      </c>
      <c r="BG11" s="172" t="e">
        <f aca="false">IF(BE11=MAX($BE$5:$BE$14),1,0)</f>
        <v>#DIV/0!</v>
      </c>
      <c r="BH11" s="173" t="e">
        <f aca="false">IF((BF11+BG11=2),BG11,0)</f>
        <v>#DIV/0!</v>
      </c>
      <c r="BI11" s="167"/>
      <c r="BJ11" s="164" t="e">
        <f aca="false">B11/(E11+J11+O11+T11+Y11+AD11+AI11+AN11+AS11+AX11+BC11+BH11+1)</f>
        <v>#DIV/0!</v>
      </c>
      <c r="BK11" s="164" t="e">
        <f aca="false">IF($BI$16&gt;0,1,0)</f>
        <v>#DIV/0!</v>
      </c>
      <c r="BL11" s="165" t="e">
        <f aca="false">IF(BJ11=MAX($BJ$5:$BJ$14),1,0)</f>
        <v>#DIV/0!</v>
      </c>
      <c r="BM11" s="166" t="e">
        <f aca="false">IF((BK11+BL11=2),BL11,0)</f>
        <v>#DIV/0!</v>
      </c>
      <c r="BN11" s="167"/>
      <c r="BO11" s="164" t="e">
        <f aca="false">B11/(E11+J11+O11+T11+Y11+AD11+AI11+AN11+AS11+AX11+BC11+BH11+BM11+1)</f>
        <v>#DIV/0!</v>
      </c>
      <c r="BP11" s="164" t="e">
        <f aca="false">IF($BN$16&gt;0,1,0)</f>
        <v>#DIV/0!</v>
      </c>
      <c r="BQ11" s="165" t="e">
        <f aca="false">IF(BO11=MAX($BO$5:$BO$14),1,0)</f>
        <v>#DIV/0!</v>
      </c>
      <c r="BR11" s="166" t="e">
        <f aca="false">IF((BP11+BQ11=2),BQ11,0)</f>
        <v>#DIV/0!</v>
      </c>
      <c r="BS11" s="167"/>
      <c r="BT11" s="164" t="e">
        <f aca="false">B11/(E11+J11+O11+T11+Y11+AD11+AI11+AN11+AS11+AX11+BC11+BH11+BM11+BR11+1)</f>
        <v>#DIV/0!</v>
      </c>
      <c r="BU11" s="164" t="e">
        <f aca="false">IF($BS$16&gt;0,1,0)</f>
        <v>#DIV/0!</v>
      </c>
      <c r="BV11" s="165" t="e">
        <f aca="false">IF(BT11=MAX($BT$5:$BT$14),1,0)</f>
        <v>#DIV/0!</v>
      </c>
      <c r="BW11" s="166" t="e">
        <f aca="false">IF((BU11+BV11=2),BV11,0)</f>
        <v>#DIV/0!</v>
      </c>
      <c r="BX11" s="175"/>
    </row>
    <row r="12" customFormat="false" ht="15" hidden="false" customHeight="false" outlineLevel="0" collapsed="false">
      <c r="A12" s="148" t="n">
        <v>8</v>
      </c>
      <c r="B12" s="159" t="e">
        <f aca="false">IF(C12="O",+'repartition des sièges'!C34,0)</f>
        <v>#DIV/0!</v>
      </c>
      <c r="C12" s="160" t="e">
        <f aca="false">'repartition des sièges'!G34</f>
        <v>#DIV/0!</v>
      </c>
      <c r="D12" s="161" t="e">
        <f aca="false">IF(C12="","0",B12/$B$18)</f>
        <v>#DIV/0!</v>
      </c>
      <c r="E12" s="162" t="e">
        <f aca="false">ROUNDDOWN(D12,0)</f>
        <v>#DIV/0!</v>
      </c>
      <c r="F12" s="163" t="e">
        <f aca="false">E12+J12+O12+T12+Y12+AD12+AI12+AN12+AS12+AX12+BC12+BH12+BM12+BR12+BW12</f>
        <v>#DIV/0!</v>
      </c>
      <c r="G12" s="164" t="e">
        <f aca="false">B12/(E12+1)</f>
        <v>#DIV/0!</v>
      </c>
      <c r="H12" s="164" t="e">
        <f aca="false">IF($E$16&gt;0,1,0)</f>
        <v>#DIV/0!</v>
      </c>
      <c r="I12" s="165" t="e">
        <f aca="false">IF(G12=MAX($G$5:$G$14),1,0)</f>
        <v>#DIV/0!</v>
      </c>
      <c r="J12" s="166" t="e">
        <f aca="false">IF($E$16&gt;0,IF(I12&lt;1,0,I12),0)</f>
        <v>#DIV/0!</v>
      </c>
      <c r="K12" s="167" t="e">
        <f aca="false">+IF($K$16&gt;0,$K$16,"0")</f>
        <v>#DIV/0!</v>
      </c>
      <c r="L12" s="164" t="e">
        <f aca="false">B12/(E12+J12+1)</f>
        <v>#DIV/0!</v>
      </c>
      <c r="M12" s="164" t="e">
        <f aca="false">IF($K$16&gt;0,1,0)</f>
        <v>#DIV/0!</v>
      </c>
      <c r="N12" s="165" t="e">
        <f aca="false">IF(L12=MAX($L$5:$L19),1,0)</f>
        <v>#DIV/0!</v>
      </c>
      <c r="O12" s="166" t="e">
        <f aca="false">IF((M12+N12=2),N12,0)</f>
        <v>#DIV/0!</v>
      </c>
      <c r="P12" s="167"/>
      <c r="Q12" s="164" t="e">
        <f aca="false">B12/(E12+J12+O12+1)</f>
        <v>#DIV/0!</v>
      </c>
      <c r="R12" s="164" t="e">
        <f aca="false">IF($P$16&gt;0,1,0)</f>
        <v>#DIV/0!</v>
      </c>
      <c r="S12" s="165" t="e">
        <f aca="false">IF(Q12=MAX($Q$5:$Q$14),1,0)</f>
        <v>#DIV/0!</v>
      </c>
      <c r="T12" s="166" t="e">
        <f aca="false">IF((S12+R12=2),S12,0)</f>
        <v>#DIV/0!</v>
      </c>
      <c r="U12" s="167"/>
      <c r="V12" s="164" t="e">
        <f aca="false">B12/(E12+J12+O12+T12+1)</f>
        <v>#DIV/0!</v>
      </c>
      <c r="W12" s="164" t="e">
        <f aca="false">IF($U$16&gt;0,1,0)</f>
        <v>#DIV/0!</v>
      </c>
      <c r="X12" s="165" t="e">
        <f aca="false">IF(V12=MAX($V$5:$V$14),1,0)</f>
        <v>#DIV/0!</v>
      </c>
      <c r="Y12" s="166" t="e">
        <f aca="false">IF((X12+W12=2),X12,0)</f>
        <v>#DIV/0!</v>
      </c>
      <c r="Z12" s="167"/>
      <c r="AA12" s="164" t="e">
        <f aca="false">B12/(E12+J12+O12+T12+Y12+1)</f>
        <v>#DIV/0!</v>
      </c>
      <c r="AB12" s="164" t="e">
        <f aca="false">IF($Z$16&gt;0,1,0)</f>
        <v>#DIV/0!</v>
      </c>
      <c r="AC12" s="165" t="e">
        <f aca="false">IF(AA12=MAX($AA$5:$AA$14),1,0)</f>
        <v>#DIV/0!</v>
      </c>
      <c r="AD12" s="166" t="e">
        <f aca="false">IF((AC12+AB12=2),AC12,0)</f>
        <v>#DIV/0!</v>
      </c>
      <c r="AE12" s="167"/>
      <c r="AF12" s="164" t="e">
        <f aca="false">B12/(E12+J12+O12+T12+Y12+AD12+1)</f>
        <v>#DIV/0!</v>
      </c>
      <c r="AG12" s="164" t="e">
        <f aca="false">IF($AE$16&gt;0,1,0)</f>
        <v>#DIV/0!</v>
      </c>
      <c r="AH12" s="165" t="e">
        <f aca="false">IF(AF12=MAX($AF$5:$AF$14),1,0)</f>
        <v>#DIV/0!</v>
      </c>
      <c r="AI12" s="166" t="e">
        <f aca="false">IF((AG12+AH12=2),AH12,0)</f>
        <v>#DIV/0!</v>
      </c>
      <c r="AJ12" s="168" t="e">
        <f aca="false">B12/(E12+J12+O12+T12+Y12+AD12+AI12+1)</f>
        <v>#DIV/0!</v>
      </c>
      <c r="AK12" s="169" t="e">
        <f aca="false">B12/(E12+J12+O12+T12+Y12+AD12+AI12+1)</f>
        <v>#DIV/0!</v>
      </c>
      <c r="AL12" s="169" t="e">
        <f aca="false">IF($AJ$16&gt;0,1,0)</f>
        <v>#DIV/0!</v>
      </c>
      <c r="AM12" s="170" t="e">
        <f aca="false">IF(AK12=MAX($AK$5:$AK$14),1,0)</f>
        <v>#DIV/0!</v>
      </c>
      <c r="AN12" s="171" t="e">
        <f aca="false">IF((AL12+AM12=2),AM12,0)</f>
        <v>#DIV/0!</v>
      </c>
      <c r="AO12" s="167"/>
      <c r="AP12" s="164" t="e">
        <f aca="false">B12/(E12+J12+O12+T12+Y12+AD12+AI12+AN12+1)</f>
        <v>#DIV/0!</v>
      </c>
      <c r="AQ12" s="164" t="e">
        <f aca="false">IF($AO$16&gt;0,1,0)</f>
        <v>#DIV/0!</v>
      </c>
      <c r="AR12" s="172" t="e">
        <f aca="false">IF(AP12=MAX($AP$5:$AP$14),1,0)</f>
        <v>#DIV/0!</v>
      </c>
      <c r="AS12" s="173" t="e">
        <f aca="false">IF((AQ12+AR12=2),AR12,0)</f>
        <v>#DIV/0!</v>
      </c>
      <c r="AT12" s="174"/>
      <c r="AU12" s="164" t="e">
        <f aca="false">B12/(E12+J12+O12+T12+Y12+AD12+AI12+AN12+AS12+1)</f>
        <v>#DIV/0!</v>
      </c>
      <c r="AV12" s="164" t="e">
        <f aca="false">IF($AT$16&gt;0,1,0)</f>
        <v>#DIV/0!</v>
      </c>
      <c r="AW12" s="172" t="e">
        <f aca="false">IF(AU12=MAX($AU$5:$AU$14),1,0)</f>
        <v>#DIV/0!</v>
      </c>
      <c r="AX12" s="173" t="e">
        <f aca="false">IF((AV12+AW12=2),AW12,0)</f>
        <v>#DIV/0!</v>
      </c>
      <c r="AY12" s="174"/>
      <c r="AZ12" s="164" t="e">
        <f aca="false">B12/(E12+J12+O12+T12+Y12+AD12+AI12+AN12+AS12+AX12+1)</f>
        <v>#DIV/0!</v>
      </c>
      <c r="BA12" s="164" t="e">
        <f aca="false">IF($AY$16&gt;0,1,0)</f>
        <v>#DIV/0!</v>
      </c>
      <c r="BB12" s="172" t="e">
        <f aca="false">IF(AZ12=MAX($AZ$5:$AZ$14),1,0)</f>
        <v>#DIV/0!</v>
      </c>
      <c r="BC12" s="173" t="e">
        <f aca="false">IF((BA12+BB12=2),BB12,0)</f>
        <v>#DIV/0!</v>
      </c>
      <c r="BD12" s="174"/>
      <c r="BE12" s="164" t="e">
        <f aca="false">B12/(E12+J12+O12+T12+Y12+AD12+AI12+AN12+AS12+AX12+BC12+1)</f>
        <v>#DIV/0!</v>
      </c>
      <c r="BF12" s="164" t="e">
        <f aca="false">IF($BD$16&gt;0,1,0)</f>
        <v>#DIV/0!</v>
      </c>
      <c r="BG12" s="172" t="e">
        <f aca="false">IF(BE12=MAX($BE$5:$BE$14),1,0)</f>
        <v>#DIV/0!</v>
      </c>
      <c r="BH12" s="173" t="e">
        <f aca="false">IF((BF12+BG12=2),BG12,0)</f>
        <v>#DIV/0!</v>
      </c>
      <c r="BI12" s="167"/>
      <c r="BJ12" s="164" t="e">
        <f aca="false">B12/(E12+J12+O12+T12+Y12+AD12+AI12+AN12+AS12+AX12+BC12+BH12+1)</f>
        <v>#DIV/0!</v>
      </c>
      <c r="BK12" s="164" t="e">
        <f aca="false">IF($BI$16&gt;0,1,0)</f>
        <v>#DIV/0!</v>
      </c>
      <c r="BL12" s="165" t="e">
        <f aca="false">IF(BJ12=MAX($BJ$5:$BJ$14),1,0)</f>
        <v>#DIV/0!</v>
      </c>
      <c r="BM12" s="166" t="e">
        <f aca="false">IF((BK12+BL12=2),BL12,0)</f>
        <v>#DIV/0!</v>
      </c>
      <c r="BN12" s="167"/>
      <c r="BO12" s="164" t="e">
        <f aca="false">B12/(E12+J12+O12+T12+Y12+AD12+AI12+AN12+AS12+AX12+BC12+BH12+BM12+1)</f>
        <v>#DIV/0!</v>
      </c>
      <c r="BP12" s="164" t="e">
        <f aca="false">IF($BN$16&gt;0,1,0)</f>
        <v>#DIV/0!</v>
      </c>
      <c r="BQ12" s="165" t="e">
        <f aca="false">IF(BO12=MAX($BO$5:$BO$14),1,0)</f>
        <v>#DIV/0!</v>
      </c>
      <c r="BR12" s="166" t="e">
        <f aca="false">IF((BP12+BQ12=2),BQ12,0)</f>
        <v>#DIV/0!</v>
      </c>
      <c r="BS12" s="167"/>
      <c r="BT12" s="164" t="e">
        <f aca="false">B12/(E12+J12+O12+T12+Y12+AD12+AI12+AN12+AS12+AX12+BC12+BH12+BM12+BR12+1)</f>
        <v>#DIV/0!</v>
      </c>
      <c r="BU12" s="164" t="e">
        <f aca="false">IF($BS$16&gt;0,1,0)</f>
        <v>#DIV/0!</v>
      </c>
      <c r="BV12" s="165" t="e">
        <f aca="false">IF(BT12=MAX($BT$5:$BT$14),1,0)</f>
        <v>#DIV/0!</v>
      </c>
      <c r="BW12" s="166" t="e">
        <f aca="false">IF((BU12+BV12=2),BV12,0)</f>
        <v>#DIV/0!</v>
      </c>
      <c r="BX12" s="175"/>
    </row>
    <row r="13" customFormat="false" ht="15" hidden="false" customHeight="false" outlineLevel="0" collapsed="false">
      <c r="A13" s="148" t="n">
        <v>9</v>
      </c>
      <c r="B13" s="159" t="e">
        <f aca="false">IF(C13="O",+'repartition des sièges'!C35,0)</f>
        <v>#DIV/0!</v>
      </c>
      <c r="C13" s="160" t="e">
        <f aca="false">'repartition des sièges'!G35</f>
        <v>#DIV/0!</v>
      </c>
      <c r="D13" s="161" t="e">
        <f aca="false">IF(C13="","0",B13/$B$18)</f>
        <v>#DIV/0!</v>
      </c>
      <c r="E13" s="162" t="e">
        <f aca="false">ROUNDDOWN(D13,0)</f>
        <v>#DIV/0!</v>
      </c>
      <c r="F13" s="163" t="e">
        <f aca="false">E13+J13+O13+T13+Y13+AD13+AI13+AN13+AS13+AX13+BC13+BH13+BM13+BR13+BW13</f>
        <v>#DIV/0!</v>
      </c>
      <c r="G13" s="164" t="e">
        <f aca="false">B13/(E13+1)</f>
        <v>#DIV/0!</v>
      </c>
      <c r="H13" s="164" t="e">
        <f aca="false">IF($E$16&gt;0,1,0)</f>
        <v>#DIV/0!</v>
      </c>
      <c r="I13" s="165" t="e">
        <f aca="false">IF(G13=MAX($G$5:$G$14),1,0)</f>
        <v>#DIV/0!</v>
      </c>
      <c r="J13" s="166" t="e">
        <f aca="false">IF($E$16&gt;0,IF(I13&lt;1,0,I13),0)</f>
        <v>#DIV/0!</v>
      </c>
      <c r="K13" s="167" t="e">
        <f aca="false">+IF($K$16&gt;0,$K$16,"0")</f>
        <v>#DIV/0!</v>
      </c>
      <c r="L13" s="164" t="e">
        <f aca="false">B13/(E13+J13+1)</f>
        <v>#DIV/0!</v>
      </c>
      <c r="M13" s="164" t="e">
        <f aca="false">IF($K$16&gt;0,1,0)</f>
        <v>#DIV/0!</v>
      </c>
      <c r="N13" s="165" t="e">
        <f aca="false">IF(L13=MAX($L$5:$L19),1,0)</f>
        <v>#DIV/0!</v>
      </c>
      <c r="O13" s="166" t="e">
        <f aca="false">IF((M13+N13=2),N13,0)</f>
        <v>#DIV/0!</v>
      </c>
      <c r="P13" s="176"/>
      <c r="Q13" s="164" t="e">
        <f aca="false">B13/(E13+J13+O13+1)</f>
        <v>#DIV/0!</v>
      </c>
      <c r="R13" s="164" t="e">
        <f aca="false">IF($P$16&gt;0,1,0)</f>
        <v>#DIV/0!</v>
      </c>
      <c r="S13" s="165" t="e">
        <f aca="false">IF(Q13=MAX($Q$5:$Q$14),1,0)</f>
        <v>#DIV/0!</v>
      </c>
      <c r="T13" s="166" t="e">
        <f aca="false">IF((S13+R13=2),S13,0)</f>
        <v>#DIV/0!</v>
      </c>
      <c r="U13" s="167"/>
      <c r="V13" s="164" t="e">
        <f aca="false">B13/(E13+J13+O13+T13+1)</f>
        <v>#DIV/0!</v>
      </c>
      <c r="W13" s="164" t="e">
        <f aca="false">IF($U$16&gt;0,1,0)</f>
        <v>#DIV/0!</v>
      </c>
      <c r="X13" s="165" t="e">
        <f aca="false">IF(V13=MAX($V$5:$V$14),1,0)</f>
        <v>#DIV/0!</v>
      </c>
      <c r="Y13" s="166" t="e">
        <f aca="false">IF((X13+W13=2),X13,0)</f>
        <v>#DIV/0!</v>
      </c>
      <c r="Z13" s="167"/>
      <c r="AA13" s="164" t="e">
        <f aca="false">B13/(E13+J13+O13+T13+Y13+1)</f>
        <v>#DIV/0!</v>
      </c>
      <c r="AB13" s="164" t="e">
        <f aca="false">IF($Z$16&gt;0,1,0)</f>
        <v>#DIV/0!</v>
      </c>
      <c r="AC13" s="165" t="e">
        <f aca="false">IF(AA13=MAX($AA$5:$AA$14),1,0)</f>
        <v>#DIV/0!</v>
      </c>
      <c r="AD13" s="166" t="e">
        <f aca="false">IF((AC13+AB13=2),AC13,0)</f>
        <v>#DIV/0!</v>
      </c>
      <c r="AE13" s="167"/>
      <c r="AF13" s="164" t="e">
        <f aca="false">B13/(E13+J13+O13+T13+Y13+AD13+1)</f>
        <v>#DIV/0!</v>
      </c>
      <c r="AG13" s="164" t="e">
        <f aca="false">IF($AE$16&gt;0,1,0)</f>
        <v>#DIV/0!</v>
      </c>
      <c r="AH13" s="165" t="e">
        <f aca="false">IF(AF13=MAX($AF$5:$AF$14),1,0)</f>
        <v>#DIV/0!</v>
      </c>
      <c r="AI13" s="166" t="e">
        <f aca="false">IF((AG13+AH13=2),AH13,0)</f>
        <v>#DIV/0!</v>
      </c>
      <c r="AJ13" s="168" t="e">
        <f aca="false">B13/(E13+J13+O13+T13+Y13+AD13+AI13+1)</f>
        <v>#DIV/0!</v>
      </c>
      <c r="AK13" s="169" t="e">
        <f aca="false">B13/(E13+J13+O13+T13+Y13+AD13+AI13+1)</f>
        <v>#DIV/0!</v>
      </c>
      <c r="AL13" s="169" t="e">
        <f aca="false">IF($AJ$16&gt;0,1,0)</f>
        <v>#DIV/0!</v>
      </c>
      <c r="AM13" s="170" t="e">
        <f aca="false">IF(AK13=MAX($AK$5:$AK$14),1,0)</f>
        <v>#DIV/0!</v>
      </c>
      <c r="AN13" s="171" t="e">
        <f aca="false">IF((AL13+AM13=2),AM13,0)</f>
        <v>#DIV/0!</v>
      </c>
      <c r="AO13" s="167"/>
      <c r="AP13" s="164" t="e">
        <f aca="false">B13/(E13+J13+O13+T13+Y13+AD13+AI13+AN13+1)</f>
        <v>#DIV/0!</v>
      </c>
      <c r="AQ13" s="164" t="e">
        <f aca="false">IF($AO$16&gt;0,1,0)</f>
        <v>#DIV/0!</v>
      </c>
      <c r="AR13" s="172" t="e">
        <f aca="false">IF(AP13=MAX($AP$5:$AP$14),1,0)</f>
        <v>#DIV/0!</v>
      </c>
      <c r="AS13" s="173" t="e">
        <f aca="false">IF((AQ13+AR13=2),AR13,0)</f>
        <v>#DIV/0!</v>
      </c>
      <c r="AT13" s="174"/>
      <c r="AU13" s="164" t="e">
        <f aca="false">B13/(E13+J13+O13+T13+Y13+AD13+AI13+AN13+AS13+1)</f>
        <v>#DIV/0!</v>
      </c>
      <c r="AV13" s="164" t="e">
        <f aca="false">IF($AT$16&gt;0,1,0)</f>
        <v>#DIV/0!</v>
      </c>
      <c r="AW13" s="172" t="e">
        <f aca="false">IF(AU13=MAX($AU$5:$AU$14),1,0)</f>
        <v>#DIV/0!</v>
      </c>
      <c r="AX13" s="173" t="e">
        <f aca="false">IF((AV13+AW13=2),AW13,0)</f>
        <v>#DIV/0!</v>
      </c>
      <c r="AY13" s="174"/>
      <c r="AZ13" s="164" t="e">
        <f aca="false">B13/(E13+J13+O13+T13+Y13+AD13+AI13+AN13+AS13+AX13+1)</f>
        <v>#DIV/0!</v>
      </c>
      <c r="BA13" s="164" t="e">
        <f aca="false">IF($AY$16&gt;0,1,0)</f>
        <v>#DIV/0!</v>
      </c>
      <c r="BB13" s="172" t="e">
        <f aca="false">IF(AZ13=MAX($AZ$5:$AZ$14),1,0)</f>
        <v>#DIV/0!</v>
      </c>
      <c r="BC13" s="173" t="e">
        <f aca="false">IF((BA13+BB13=2),BB13,0)</f>
        <v>#DIV/0!</v>
      </c>
      <c r="BD13" s="174"/>
      <c r="BE13" s="164" t="e">
        <f aca="false">B13/(E13+J13+O13+T13+Y13+AD13+AI13+AN13+AS13+AX13+BC13+1)</f>
        <v>#DIV/0!</v>
      </c>
      <c r="BF13" s="164" t="e">
        <f aca="false">IF($BD$16&gt;0,1,0)</f>
        <v>#DIV/0!</v>
      </c>
      <c r="BG13" s="172" t="e">
        <f aca="false">IF(BE13=MAX($BE$5:$BE$14),1,0)</f>
        <v>#DIV/0!</v>
      </c>
      <c r="BH13" s="173" t="e">
        <f aca="false">IF((BF13+BG13=2),BG13,0)</f>
        <v>#DIV/0!</v>
      </c>
      <c r="BI13" s="167"/>
      <c r="BJ13" s="164" t="e">
        <f aca="false">B13/(E13+J13+O13+T13+Y13+AD13+AI13+AN13+AS13+AX13+BC13+BH13+1)</f>
        <v>#DIV/0!</v>
      </c>
      <c r="BK13" s="164" t="e">
        <f aca="false">IF($BI$16&gt;0,1,0)</f>
        <v>#DIV/0!</v>
      </c>
      <c r="BL13" s="165" t="e">
        <f aca="false">IF(BJ13=MAX($BJ$5:$BJ$14),1,0)</f>
        <v>#DIV/0!</v>
      </c>
      <c r="BM13" s="166" t="e">
        <f aca="false">IF((BK13+BL13=2),BL13,0)</f>
        <v>#DIV/0!</v>
      </c>
      <c r="BN13" s="167"/>
      <c r="BO13" s="164" t="e">
        <f aca="false">B13/(E13+J13+O13+T13+Y13+AD13+AI13+AN13+AS13+AX13+BC13+BH13+BM13+1)</f>
        <v>#DIV/0!</v>
      </c>
      <c r="BP13" s="164" t="e">
        <f aca="false">IF($BN$16&gt;0,1,0)</f>
        <v>#DIV/0!</v>
      </c>
      <c r="BQ13" s="165" t="e">
        <f aca="false">IF(BO13=MAX($BO$5:$BO$14),1,0)</f>
        <v>#DIV/0!</v>
      </c>
      <c r="BR13" s="166" t="e">
        <f aca="false">IF((BP13+BQ13=2),BQ13,0)</f>
        <v>#DIV/0!</v>
      </c>
      <c r="BS13" s="167"/>
      <c r="BT13" s="164" t="e">
        <f aca="false">B13/(E13+J13+O13+T13+Y13+AD13+AI13+AN13+AS13+AX13+BC13+BH13+BM13+BR13+1)</f>
        <v>#DIV/0!</v>
      </c>
      <c r="BU13" s="164" t="e">
        <f aca="false">IF($BS$16&gt;0,1,0)</f>
        <v>#DIV/0!</v>
      </c>
      <c r="BV13" s="165" t="e">
        <f aca="false">IF(BT13=MAX($BT$5:$BT$14),1,0)</f>
        <v>#DIV/0!</v>
      </c>
      <c r="BW13" s="166" t="e">
        <f aca="false">IF((BU13+BV13=2),BV13,0)</f>
        <v>#DIV/0!</v>
      </c>
      <c r="BX13" s="175"/>
    </row>
    <row r="14" customFormat="false" ht="15" hidden="false" customHeight="false" outlineLevel="0" collapsed="false">
      <c r="A14" s="148" t="n">
        <v>10</v>
      </c>
      <c r="B14" s="159" t="e">
        <f aca="false">IF(C14="O",+'repartition des sièges'!C36,0)</f>
        <v>#DIV/0!</v>
      </c>
      <c r="C14" s="160" t="e">
        <f aca="false">'repartition des sièges'!G36</f>
        <v>#DIV/0!</v>
      </c>
      <c r="D14" s="161" t="e">
        <f aca="false">IF(C14="","0",B14/$B$18)</f>
        <v>#DIV/0!</v>
      </c>
      <c r="E14" s="162" t="e">
        <f aca="false">ROUNDDOWN(D14,0)</f>
        <v>#DIV/0!</v>
      </c>
      <c r="F14" s="163" t="e">
        <f aca="false">E14+J14+O14+T14+Y14+AD14+AI14+AN14+AS14+AX14+BC14+BH14+BM14+BR14+BW14</f>
        <v>#DIV/0!</v>
      </c>
      <c r="G14" s="164" t="e">
        <f aca="false">B14/(E14+1)</f>
        <v>#DIV/0!</v>
      </c>
      <c r="H14" s="164" t="e">
        <f aca="false">IF($E$16&gt;0,1,0)</f>
        <v>#DIV/0!</v>
      </c>
      <c r="I14" s="165" t="e">
        <f aca="false">IF(G14=MAX($G$5:$G$14),1,0)</f>
        <v>#DIV/0!</v>
      </c>
      <c r="J14" s="166" t="e">
        <f aca="false">IF($E$16&gt;0,IF(I14&lt;1,0,I14),0)</f>
        <v>#DIV/0!</v>
      </c>
      <c r="K14" s="167" t="e">
        <f aca="false">+IF($K$16&gt;0,$K$16,"0")</f>
        <v>#DIV/0!</v>
      </c>
      <c r="L14" s="164" t="e">
        <f aca="false">B14/(E14+J14+1)</f>
        <v>#DIV/0!</v>
      </c>
      <c r="M14" s="164" t="e">
        <f aca="false">IF($K$16&gt;0,1,0)</f>
        <v>#DIV/0!</v>
      </c>
      <c r="N14" s="165" t="e">
        <f aca="false">IF(L14=MAX($L$5:$L19),1,0)</f>
        <v>#DIV/0!</v>
      </c>
      <c r="O14" s="166" t="e">
        <f aca="false">IF((M14+N14=2),N14,0)</f>
        <v>#DIV/0!</v>
      </c>
      <c r="P14" s="176"/>
      <c r="Q14" s="164" t="e">
        <f aca="false">B14/(E14+J14+O14+1)</f>
        <v>#DIV/0!</v>
      </c>
      <c r="R14" s="164" t="e">
        <f aca="false">IF($P$16&gt;0,1,0)</f>
        <v>#DIV/0!</v>
      </c>
      <c r="S14" s="165" t="e">
        <f aca="false">IF(Q14=MAX($Q$5:$Q$14),1,0)</f>
        <v>#DIV/0!</v>
      </c>
      <c r="T14" s="166" t="e">
        <f aca="false">IF((S14+R14=2),S14,0)</f>
        <v>#DIV/0!</v>
      </c>
      <c r="U14" s="167"/>
      <c r="V14" s="164" t="e">
        <f aca="false">B14/(E14+J14+O14+T14+1)</f>
        <v>#DIV/0!</v>
      </c>
      <c r="W14" s="164" t="e">
        <f aca="false">IF($U$16&gt;0,1,0)</f>
        <v>#DIV/0!</v>
      </c>
      <c r="X14" s="165" t="e">
        <f aca="false">IF(V14=MAX($V$5:$V$14),1,0)</f>
        <v>#DIV/0!</v>
      </c>
      <c r="Y14" s="166" t="e">
        <f aca="false">IF((X14+W14=2),X14,0)</f>
        <v>#DIV/0!</v>
      </c>
      <c r="Z14" s="167"/>
      <c r="AA14" s="164" t="e">
        <f aca="false">B14/(E14+J14+O14+T14+Y14+1)</f>
        <v>#DIV/0!</v>
      </c>
      <c r="AB14" s="164" t="e">
        <f aca="false">IF($Z$16&gt;0,1,0)</f>
        <v>#DIV/0!</v>
      </c>
      <c r="AC14" s="165" t="e">
        <f aca="false">IF(AA14=MAX($AA$5:$AA$14),1,0)</f>
        <v>#DIV/0!</v>
      </c>
      <c r="AD14" s="166" t="e">
        <f aca="false">IF((AC14+AB14=2),AC14,0)</f>
        <v>#DIV/0!</v>
      </c>
      <c r="AE14" s="167"/>
      <c r="AF14" s="164" t="e">
        <f aca="false">B14/(E14+J14+O14+T14+Y14+AD14+1)</f>
        <v>#DIV/0!</v>
      </c>
      <c r="AG14" s="164" t="e">
        <f aca="false">IF($AE$16&gt;0,1,0)</f>
        <v>#DIV/0!</v>
      </c>
      <c r="AH14" s="165" t="e">
        <f aca="false">IF(AF14=MAX($AF$5:$AF$14),1,0)</f>
        <v>#DIV/0!</v>
      </c>
      <c r="AI14" s="166" t="e">
        <f aca="false">IF((AG14+AH14=2),AH14,0)</f>
        <v>#DIV/0!</v>
      </c>
      <c r="AJ14" s="168" t="e">
        <f aca="false">B14/(E14+J14+O14+T14+Y14+AD14+AI14+1)</f>
        <v>#DIV/0!</v>
      </c>
      <c r="AK14" s="169" t="e">
        <f aca="false">B14/(E14+J14+O14+T14+Y14+AD14+AI14+1)</f>
        <v>#DIV/0!</v>
      </c>
      <c r="AL14" s="169" t="e">
        <f aca="false">IF($AJ$16&gt;0,1,0)</f>
        <v>#DIV/0!</v>
      </c>
      <c r="AM14" s="170" t="e">
        <f aca="false">IF(AK14=MAX($AK$5:$AK$14),1,0)</f>
        <v>#DIV/0!</v>
      </c>
      <c r="AN14" s="171" t="e">
        <f aca="false">IF((AL14+AM14=2),AM14,0)</f>
        <v>#DIV/0!</v>
      </c>
      <c r="AO14" s="167"/>
      <c r="AP14" s="164" t="e">
        <f aca="false">B14/(E14+J14+O14+T14+Y14+AD14+AI14+AN14+1)</f>
        <v>#DIV/0!</v>
      </c>
      <c r="AQ14" s="164" t="e">
        <f aca="false">IF($AO$16&gt;0,1,0)</f>
        <v>#DIV/0!</v>
      </c>
      <c r="AR14" s="172" t="e">
        <f aca="false">IF(AP14=MAX($AP$5:$AP$14),1,0)</f>
        <v>#DIV/0!</v>
      </c>
      <c r="AS14" s="173" t="e">
        <f aca="false">IF((AQ14+AR14=2),AR14,0)</f>
        <v>#DIV/0!</v>
      </c>
      <c r="AT14" s="174"/>
      <c r="AU14" s="164" t="e">
        <f aca="false">B14/(E14+J14+O14+T14+Y14+AD14+AI14+AN14+AS14+1)</f>
        <v>#DIV/0!</v>
      </c>
      <c r="AV14" s="164" t="e">
        <f aca="false">IF($AT$16&gt;0,1,0)</f>
        <v>#DIV/0!</v>
      </c>
      <c r="AW14" s="172" t="e">
        <f aca="false">IF(AU14=MAX($AU$5:$AU$14),1,0)</f>
        <v>#DIV/0!</v>
      </c>
      <c r="AX14" s="173" t="e">
        <f aca="false">IF((AV14+AW14=2),AW14,0)</f>
        <v>#DIV/0!</v>
      </c>
      <c r="AY14" s="174"/>
      <c r="AZ14" s="164" t="e">
        <f aca="false">B14/(E14+J14+O14+T14+Y14+AD14+AI14+AN14+AS14+AX14+1)</f>
        <v>#DIV/0!</v>
      </c>
      <c r="BA14" s="164" t="e">
        <f aca="false">IF($AY$16&gt;0,1,0)</f>
        <v>#DIV/0!</v>
      </c>
      <c r="BB14" s="172" t="e">
        <f aca="false">IF(AZ14=MAX($AZ$5:$AZ$14),1,0)</f>
        <v>#DIV/0!</v>
      </c>
      <c r="BC14" s="173" t="e">
        <f aca="false">IF((BA14+BB14=2),BB14,0)</f>
        <v>#DIV/0!</v>
      </c>
      <c r="BD14" s="174"/>
      <c r="BE14" s="164" t="e">
        <f aca="false">B14/(E14+J14+O14+T14+Y14+AD14+AI14+AN14+AS14+AX14+BC14+1)</f>
        <v>#DIV/0!</v>
      </c>
      <c r="BF14" s="164" t="e">
        <f aca="false">IF($BD$16&gt;0,1,0)</f>
        <v>#DIV/0!</v>
      </c>
      <c r="BG14" s="172" t="e">
        <f aca="false">IF(BE14=MAX($BE$5:$BE$14),1,0)</f>
        <v>#DIV/0!</v>
      </c>
      <c r="BH14" s="173" t="e">
        <f aca="false">IF((BF14+BG14=2),BG14,0)</f>
        <v>#DIV/0!</v>
      </c>
      <c r="BI14" s="167"/>
      <c r="BJ14" s="164" t="e">
        <f aca="false">B14/(E14+J14+O14+T14+Y14+AD14+AI14+AN14+AS14+AX14+BC14+BH14+1)</f>
        <v>#DIV/0!</v>
      </c>
      <c r="BK14" s="164" t="e">
        <f aca="false">IF($BI$16&gt;0,1,0)</f>
        <v>#DIV/0!</v>
      </c>
      <c r="BL14" s="165" t="e">
        <f aca="false">IF(BJ14=MAX($BJ$5:$BJ$14),1,0)</f>
        <v>#DIV/0!</v>
      </c>
      <c r="BM14" s="166" t="e">
        <f aca="false">IF((BK14+BL14=2),BL14,0)</f>
        <v>#DIV/0!</v>
      </c>
      <c r="BN14" s="167"/>
      <c r="BO14" s="164" t="e">
        <f aca="false">B14/(E14+J14+O14+T14+Y14+AD14+AI14+AN14+AS14+AX14+BC14+BH14+BM14+1)</f>
        <v>#DIV/0!</v>
      </c>
      <c r="BP14" s="164" t="e">
        <f aca="false">IF($BN$16&gt;0,1,0)</f>
        <v>#DIV/0!</v>
      </c>
      <c r="BQ14" s="165" t="e">
        <f aca="false">IF(BO14=MAX($BO$5:$BO$14),1,0)</f>
        <v>#DIV/0!</v>
      </c>
      <c r="BR14" s="166" t="e">
        <f aca="false">IF((BP14+BQ14=2),BQ14,0)</f>
        <v>#DIV/0!</v>
      </c>
      <c r="BS14" s="167"/>
      <c r="BT14" s="164" t="e">
        <f aca="false">B14/(E14+J14+O14+T14+Y14+AD14+AI14+AN14+AS14+AX14+BC14+BH14+BM14+BR14+1)</f>
        <v>#DIV/0!</v>
      </c>
      <c r="BU14" s="164" t="e">
        <f aca="false">IF($BS$16&gt;0,1,0)</f>
        <v>#DIV/0!</v>
      </c>
      <c r="BV14" s="165" t="e">
        <f aca="false">IF(BT14=MAX($BT$5:$BT$14),1,0)</f>
        <v>#DIV/0!</v>
      </c>
      <c r="BW14" s="166" t="e">
        <f aca="false">IF((BU14+BV14=2),BV14,0)</f>
        <v>#DIV/0!</v>
      </c>
      <c r="BX14" s="175"/>
    </row>
    <row r="15" customFormat="false" ht="15" hidden="false" customHeight="false" outlineLevel="0" collapsed="false">
      <c r="A15" s="177" t="s">
        <v>62</v>
      </c>
      <c r="B15" s="178" t="e">
        <f aca="false">SUM(B5:B14)</f>
        <v>#DIV/0!</v>
      </c>
      <c r="C15" s="179"/>
      <c r="D15" s="180"/>
      <c r="E15" s="181" t="e">
        <f aca="false">SUM(E5:E14)</f>
        <v>#DIV/0!</v>
      </c>
      <c r="F15" s="182" t="e">
        <f aca="false">SUM(F5:F14)</f>
        <v>#DIV/0!</v>
      </c>
      <c r="G15" s="183"/>
      <c r="H15" s="183"/>
      <c r="I15" s="183"/>
      <c r="J15" s="184"/>
      <c r="K15" s="181"/>
      <c r="L15" s="183"/>
      <c r="M15" s="183"/>
      <c r="N15" s="183"/>
      <c r="O15" s="184"/>
      <c r="P15" s="181"/>
      <c r="Q15" s="183"/>
      <c r="R15" s="183"/>
      <c r="S15" s="183"/>
      <c r="T15" s="184"/>
      <c r="U15" s="181"/>
      <c r="V15" s="183"/>
      <c r="W15" s="183"/>
      <c r="X15" s="183"/>
      <c r="Y15" s="184"/>
      <c r="Z15" s="181"/>
      <c r="AA15" s="183"/>
      <c r="AB15" s="183"/>
      <c r="AC15" s="183"/>
      <c r="AD15" s="184"/>
      <c r="AE15" s="181"/>
      <c r="AF15" s="183"/>
      <c r="AG15" s="183"/>
      <c r="AH15" s="183"/>
      <c r="AI15" s="184"/>
      <c r="AJ15" s="185"/>
      <c r="AK15" s="186"/>
      <c r="AL15" s="186"/>
      <c r="AM15" s="186"/>
      <c r="AN15" s="180"/>
      <c r="AO15" s="181"/>
      <c r="AP15" s="183"/>
      <c r="AQ15" s="183"/>
      <c r="AR15" s="183"/>
      <c r="AS15" s="184"/>
      <c r="AT15" s="181"/>
      <c r="AU15" s="183"/>
      <c r="AV15" s="183"/>
      <c r="AW15" s="183"/>
      <c r="AX15" s="184"/>
      <c r="AY15" s="181"/>
      <c r="AZ15" s="183"/>
      <c r="BA15" s="183"/>
      <c r="BB15" s="183"/>
      <c r="BC15" s="184"/>
      <c r="BD15" s="181"/>
      <c r="BE15" s="183"/>
      <c r="BF15" s="183"/>
      <c r="BG15" s="183"/>
      <c r="BH15" s="184"/>
      <c r="BI15" s="181"/>
      <c r="BJ15" s="183"/>
      <c r="BK15" s="164" t="e">
        <f aca="false">IF($BI$16&gt;0,1,0)</f>
        <v>#DIV/0!</v>
      </c>
      <c r="BL15" s="183"/>
      <c r="BM15" s="184"/>
      <c r="BN15" s="181"/>
      <c r="BO15" s="183"/>
      <c r="BP15" s="183"/>
      <c r="BQ15" s="183"/>
      <c r="BR15" s="184"/>
      <c r="BS15" s="181"/>
      <c r="BT15" s="183"/>
      <c r="BU15" s="183"/>
      <c r="BV15" s="183"/>
      <c r="BW15" s="184"/>
      <c r="BX15" s="187"/>
    </row>
    <row r="16" customFormat="false" ht="30" hidden="false" customHeight="false" outlineLevel="0" collapsed="false">
      <c r="A16" s="188" t="s">
        <v>125</v>
      </c>
      <c r="B16" s="189" t="n">
        <f aca="false">'repartition des sièges'!Q14</f>
        <v>7</v>
      </c>
      <c r="C16" s="190"/>
      <c r="D16" s="191" t="s">
        <v>126</v>
      </c>
      <c r="E16" s="192" t="e">
        <f aca="false">B16-E15</f>
        <v>#DIV/0!</v>
      </c>
      <c r="F16" s="193"/>
      <c r="G16" s="194"/>
      <c r="H16" s="194"/>
      <c r="I16" s="194"/>
      <c r="J16" s="195" t="e">
        <f aca="false">SUM(J5:J15)</f>
        <v>#DIV/0!</v>
      </c>
      <c r="K16" s="192" t="e">
        <f aca="false">E16-J16</f>
        <v>#DIV/0!</v>
      </c>
      <c r="L16" s="194"/>
      <c r="M16" s="194"/>
      <c r="N16" s="194"/>
      <c r="O16" s="195" t="e">
        <f aca="false">SUM(O5:O15)</f>
        <v>#DIV/0!</v>
      </c>
      <c r="P16" s="192" t="e">
        <f aca="false">K16-O16</f>
        <v>#DIV/0!</v>
      </c>
      <c r="Q16" s="194"/>
      <c r="R16" s="194"/>
      <c r="S16" s="194"/>
      <c r="T16" s="195" t="e">
        <f aca="false">SUM(T5:T15)</f>
        <v>#DIV/0!</v>
      </c>
      <c r="U16" s="192" t="e">
        <f aca="false">P16-T16</f>
        <v>#DIV/0!</v>
      </c>
      <c r="V16" s="194"/>
      <c r="W16" s="194"/>
      <c r="X16" s="194"/>
      <c r="Y16" s="195" t="e">
        <f aca="false">SUM(Y5:Y15)</f>
        <v>#DIV/0!</v>
      </c>
      <c r="Z16" s="192" t="e">
        <f aca="false">U16-Y16</f>
        <v>#DIV/0!</v>
      </c>
      <c r="AA16" s="193"/>
      <c r="AB16" s="193"/>
      <c r="AC16" s="193"/>
      <c r="AD16" s="195" t="e">
        <f aca="false">SUM(AD5:AD15)</f>
        <v>#DIV/0!</v>
      </c>
      <c r="AE16" s="192" t="e">
        <f aca="false">Z16-AD16</f>
        <v>#DIV/0!</v>
      </c>
      <c r="AF16" s="193"/>
      <c r="AG16" s="193"/>
      <c r="AH16" s="193"/>
      <c r="AI16" s="195" t="e">
        <f aca="false">SUM(AI5:AI15)</f>
        <v>#DIV/0!</v>
      </c>
      <c r="AJ16" s="196" t="e">
        <f aca="false">AE16-AI16</f>
        <v>#DIV/0!</v>
      </c>
      <c r="AK16" s="197"/>
      <c r="AL16" s="197"/>
      <c r="AM16" s="197"/>
      <c r="AN16" s="182" t="e">
        <f aca="false">SUM(AN5:AN15)</f>
        <v>#DIV/0!</v>
      </c>
      <c r="AO16" s="192" t="e">
        <f aca="false">AJ16-AN16</f>
        <v>#DIV/0!</v>
      </c>
      <c r="AP16" s="193"/>
      <c r="AQ16" s="193"/>
      <c r="AR16" s="193"/>
      <c r="AS16" s="195" t="e">
        <f aca="false">SUM(AS5:AS15)</f>
        <v>#DIV/0!</v>
      </c>
      <c r="AT16" s="192" t="e">
        <f aca="false">AO16-AS16</f>
        <v>#DIV/0!</v>
      </c>
      <c r="AU16" s="193"/>
      <c r="AV16" s="193"/>
      <c r="AW16" s="193"/>
      <c r="AX16" s="195" t="e">
        <f aca="false">SUM(AX5:AX15)</f>
        <v>#DIV/0!</v>
      </c>
      <c r="AY16" s="192" t="e">
        <f aca="false">AT16-AX16</f>
        <v>#DIV/0!</v>
      </c>
      <c r="AZ16" s="193"/>
      <c r="BA16" s="193"/>
      <c r="BB16" s="193"/>
      <c r="BC16" s="195" t="e">
        <f aca="false">SUM(BC5:BC15)</f>
        <v>#DIV/0!</v>
      </c>
      <c r="BD16" s="192" t="e">
        <f aca="false">AY16-BC16</f>
        <v>#DIV/0!</v>
      </c>
      <c r="BE16" s="193"/>
      <c r="BF16" s="193"/>
      <c r="BG16" s="193"/>
      <c r="BH16" s="195" t="e">
        <f aca="false">SUM(BH5:BH15)</f>
        <v>#DIV/0!</v>
      </c>
      <c r="BI16" s="192" t="e">
        <f aca="false">BD16-BH16</f>
        <v>#DIV/0!</v>
      </c>
      <c r="BJ16" s="193"/>
      <c r="BK16" s="193"/>
      <c r="BL16" s="193"/>
      <c r="BM16" s="195" t="e">
        <f aca="false">SUM(BM5:BM15)</f>
        <v>#DIV/0!</v>
      </c>
      <c r="BN16" s="192" t="e">
        <f aca="false">BI16-BM16</f>
        <v>#DIV/0!</v>
      </c>
      <c r="BO16" s="193"/>
      <c r="BP16" s="193"/>
      <c r="BQ16" s="194"/>
      <c r="BR16" s="195" t="e">
        <f aca="false">SUM(BR5:BR15)</f>
        <v>#DIV/0!</v>
      </c>
      <c r="BS16" s="192" t="e">
        <f aca="false">BN16-BR16</f>
        <v>#DIV/0!</v>
      </c>
      <c r="BT16" s="194"/>
      <c r="BU16" s="194"/>
      <c r="BV16" s="194"/>
      <c r="BW16" s="195" t="e">
        <f aca="false">SUM(BW5:BW15)</f>
        <v>#DIV/0!</v>
      </c>
      <c r="BX16" s="198" t="e">
        <f aca="false">BS16-BW16</f>
        <v>#DIV/0!</v>
      </c>
    </row>
    <row r="17" customFormat="false" ht="15" hidden="false" customHeight="false" outlineLevel="0" collapsed="false">
      <c r="A17" s="199" t="s">
        <v>127</v>
      </c>
      <c r="B17" s="200" t="n">
        <f aca="false">C17/B16</f>
        <v>0</v>
      </c>
      <c r="C17" s="201" t="n">
        <f aca="false">SUMIF(C5:C14,"O",B5:B14)</f>
        <v>0</v>
      </c>
      <c r="J17" s="148" t="e">
        <f aca="false">IF(J16&gt;1,"1","0")</f>
        <v>#DIV/0!</v>
      </c>
      <c r="O17" s="148" t="e">
        <f aca="false">IF(O16&gt;1,"1","0")</f>
        <v>#DIV/0!</v>
      </c>
      <c r="T17" s="148" t="e">
        <f aca="false">IF(T16&gt;1,"1","0")</f>
        <v>#DIV/0!</v>
      </c>
      <c r="Y17" s="148" t="e">
        <f aca="false">IF(Y16&gt;1,"1","0")</f>
        <v>#DIV/0!</v>
      </c>
      <c r="AD17" s="148" t="e">
        <f aca="false">IF(AD16&gt;1,"1","0")</f>
        <v>#DIV/0!</v>
      </c>
      <c r="AI17" s="148" t="e">
        <f aca="false">IF(AI16&gt;1,"1","0")</f>
        <v>#DIV/0!</v>
      </c>
      <c r="AN17" s="148" t="e">
        <f aca="false">IF(AN16&gt;1,"1","0")</f>
        <v>#DIV/0!</v>
      </c>
      <c r="AS17" s="148" t="e">
        <f aca="false">IF(AS16&gt;1,"1","0")</f>
        <v>#DIV/0!</v>
      </c>
      <c r="AX17" s="148" t="e">
        <f aca="false">IF(AX16&gt;1,"1","0")</f>
        <v>#DIV/0!</v>
      </c>
      <c r="BC17" s="148" t="e">
        <f aca="false">IF(BC16&gt;1,"1","0")</f>
        <v>#DIV/0!</v>
      </c>
      <c r="BH17" s="148" t="e">
        <f aca="false">IF(BH16&gt;1,"1","0")</f>
        <v>#DIV/0!</v>
      </c>
      <c r="BM17" s="148" t="e">
        <f aca="false">IF(BM16&gt;1,"1","0")</f>
        <v>#DIV/0!</v>
      </c>
      <c r="BR17" s="148" t="e">
        <f aca="false">IF(BR16&gt;1,"1","0")</f>
        <v>#DIV/0!</v>
      </c>
      <c r="BW17" s="148" t="e">
        <f aca="false">IF(BW16&gt;1,"1","0")</f>
        <v>#DIV/0!</v>
      </c>
    </row>
    <row r="18" customFormat="false" ht="15" hidden="false" customHeight="false" outlineLevel="0" collapsed="false">
      <c r="A18" s="202" t="s">
        <v>128</v>
      </c>
      <c r="B18" s="203" t="n">
        <f aca="false">ROUNDUP(B17,0)</f>
        <v>0</v>
      </c>
      <c r="C18" s="201"/>
      <c r="E18" s="148" t="e">
        <f aca="false">SUM(J18:BX18)</f>
        <v>#DIV/0!</v>
      </c>
      <c r="J18" s="148" t="e">
        <f aca="false">IF(J16&gt;1,1,0)</f>
        <v>#DIV/0!</v>
      </c>
      <c r="O18" s="148" t="e">
        <f aca="false">IF(O16&gt;1,1,0)</f>
        <v>#DIV/0!</v>
      </c>
      <c r="P18" s="148" t="e">
        <f aca="false">IF(P16&gt;1,1,0)</f>
        <v>#DIV/0!</v>
      </c>
      <c r="Q18" s="148" t="n">
        <f aca="false">IF(Q16&gt;1,1,0)</f>
        <v>0</v>
      </c>
      <c r="R18" s="148" t="n">
        <f aca="false">IF(R16&gt;1,1,0)</f>
        <v>0</v>
      </c>
      <c r="S18" s="148" t="n">
        <f aca="false">IF(S16&gt;1,1,0)</f>
        <v>0</v>
      </c>
      <c r="T18" s="148" t="e">
        <f aca="false">IF(T16&gt;1,1,0)</f>
        <v>#DIV/0!</v>
      </c>
      <c r="U18" s="148" t="e">
        <f aca="false">IF(U16&gt;1,1,0)</f>
        <v>#DIV/0!</v>
      </c>
      <c r="V18" s="148" t="n">
        <f aca="false">IF(V16&gt;1,1,0)</f>
        <v>0</v>
      </c>
      <c r="W18" s="148" t="n">
        <f aca="false">IF(W16&gt;1,1,0)</f>
        <v>0</v>
      </c>
      <c r="X18" s="148" t="n">
        <f aca="false">IF(X16&gt;1,1,0)</f>
        <v>0</v>
      </c>
      <c r="Y18" s="148" t="e">
        <f aca="false">IF(Y16&gt;1,1,0)</f>
        <v>#DIV/0!</v>
      </c>
      <c r="Z18" s="148" t="e">
        <f aca="false">IF(Z16&gt;1,1,0)</f>
        <v>#DIV/0!</v>
      </c>
      <c r="AA18" s="148" t="n">
        <f aca="false">IF(AA16&gt;1,1,0)</f>
        <v>0</v>
      </c>
      <c r="AB18" s="148" t="n">
        <f aca="false">IF(AB16&gt;1,1,0)</f>
        <v>0</v>
      </c>
      <c r="AC18" s="148" t="n">
        <f aca="false">IF(AC16&gt;1,1,0)</f>
        <v>0</v>
      </c>
      <c r="AD18" s="148" t="e">
        <f aca="false">IF(AD16&gt;1,1,0)</f>
        <v>#DIV/0!</v>
      </c>
      <c r="AE18" s="148" t="e">
        <f aca="false">IF(AE16&gt;1,1,0)</f>
        <v>#DIV/0!</v>
      </c>
      <c r="AF18" s="148" t="n">
        <f aca="false">IF(AF16&gt;1,1,0)</f>
        <v>0</v>
      </c>
      <c r="AG18" s="148" t="n">
        <f aca="false">IF(AG16&gt;1,1,0)</f>
        <v>0</v>
      </c>
      <c r="AH18" s="148" t="n">
        <f aca="false">IF(AH16&gt;1,1,0)</f>
        <v>0</v>
      </c>
      <c r="AI18" s="148" t="e">
        <f aca="false">IF(AI16&gt;1,1,0)</f>
        <v>#DIV/0!</v>
      </c>
      <c r="AJ18" s="148" t="e">
        <f aca="false">IF(AJ16&gt;1,1,0)</f>
        <v>#DIV/0!</v>
      </c>
      <c r="AK18" s="148" t="n">
        <f aca="false">IF(AK16&gt;1,1,0)</f>
        <v>0</v>
      </c>
      <c r="AL18" s="148" t="n">
        <f aca="false">IF(AL16&gt;1,1,0)</f>
        <v>0</v>
      </c>
      <c r="AM18" s="148" t="n">
        <f aca="false">IF(AM16&gt;1,1,0)</f>
        <v>0</v>
      </c>
      <c r="AN18" s="148" t="e">
        <f aca="false">IF(AN16&gt;1,1,0)</f>
        <v>#DIV/0!</v>
      </c>
      <c r="AO18" s="148" t="e">
        <f aca="false">IF(AO16&gt;1,1,0)</f>
        <v>#DIV/0!</v>
      </c>
      <c r="AP18" s="148" t="n">
        <f aca="false">IF(AP16&gt;1,1,0)</f>
        <v>0</v>
      </c>
      <c r="AQ18" s="148" t="n">
        <f aca="false">IF(AQ16&gt;1,1,0)</f>
        <v>0</v>
      </c>
      <c r="AR18" s="148" t="n">
        <f aca="false">IF(AR16&gt;1,1,0)</f>
        <v>0</v>
      </c>
      <c r="AS18" s="148" t="e">
        <f aca="false">IF(AS16&gt;1,1,0)</f>
        <v>#DIV/0!</v>
      </c>
      <c r="AT18" s="148" t="e">
        <f aca="false">IF(AT16&gt;1,1,0)</f>
        <v>#DIV/0!</v>
      </c>
      <c r="AU18" s="148" t="n">
        <f aca="false">IF(AU16&gt;1,1,0)</f>
        <v>0</v>
      </c>
      <c r="AV18" s="148" t="n">
        <f aca="false">IF(AV16&gt;1,1,0)</f>
        <v>0</v>
      </c>
      <c r="AW18" s="148" t="n">
        <f aca="false">IF(AW16&gt;1,1,0)</f>
        <v>0</v>
      </c>
      <c r="AX18" s="148" t="e">
        <f aca="false">IF(AX16&gt;1,1,0)</f>
        <v>#DIV/0!</v>
      </c>
      <c r="AY18" s="148" t="e">
        <f aca="false">IF(AY16&gt;1,1,0)</f>
        <v>#DIV/0!</v>
      </c>
      <c r="AZ18" s="148" t="n">
        <f aca="false">IF(AZ16&gt;1,1,0)</f>
        <v>0</v>
      </c>
      <c r="BA18" s="148" t="n">
        <f aca="false">IF(BA16&gt;1,1,0)</f>
        <v>0</v>
      </c>
      <c r="BB18" s="148" t="n">
        <f aca="false">IF(BB16&gt;1,1,0)</f>
        <v>0</v>
      </c>
      <c r="BC18" s="148" t="e">
        <f aca="false">IF(BC16&gt;1,1,0)</f>
        <v>#DIV/0!</v>
      </c>
      <c r="BD18" s="148" t="e">
        <f aca="false">IF(BD16&gt;1,1,0)</f>
        <v>#DIV/0!</v>
      </c>
      <c r="BE18" s="148" t="n">
        <f aca="false">IF(BE16&gt;1,1,0)</f>
        <v>0</v>
      </c>
      <c r="BF18" s="148" t="n">
        <f aca="false">IF(BF16&gt;1,1,0)</f>
        <v>0</v>
      </c>
      <c r="BG18" s="148" t="n">
        <f aca="false">IF(BG16&gt;1,1,0)</f>
        <v>0</v>
      </c>
      <c r="BH18" s="148" t="e">
        <f aca="false">IF(BH16&gt;1,1,0)</f>
        <v>#DIV/0!</v>
      </c>
      <c r="BI18" s="148" t="e">
        <f aca="false">IF(BI16&gt;1,1,0)</f>
        <v>#DIV/0!</v>
      </c>
      <c r="BJ18" s="148" t="n">
        <f aca="false">IF(BJ16&gt;1,1,0)</f>
        <v>0</v>
      </c>
      <c r="BK18" s="148" t="n">
        <f aca="false">IF(BK16&gt;1,1,0)</f>
        <v>0</v>
      </c>
      <c r="BL18" s="148" t="n">
        <f aca="false">IF(BL16&gt;1,1,0)</f>
        <v>0</v>
      </c>
      <c r="BM18" s="148" t="e">
        <f aca="false">IF(BM16&gt;1,1,0)</f>
        <v>#DIV/0!</v>
      </c>
      <c r="BN18" s="148" t="e">
        <f aca="false">IF(BN16&gt;1,1,0)</f>
        <v>#DIV/0!</v>
      </c>
      <c r="BO18" s="148" t="n">
        <f aca="false">IF(BO16&gt;1,1,0)</f>
        <v>0</v>
      </c>
      <c r="BP18" s="148" t="n">
        <f aca="false">IF(BP16&gt;1,1,0)</f>
        <v>0</v>
      </c>
      <c r="BQ18" s="148" t="n">
        <f aca="false">IF(BQ16&gt;1,1,0)</f>
        <v>0</v>
      </c>
      <c r="BR18" s="148" t="e">
        <f aca="false">IF(BR16&gt;1,1,0)</f>
        <v>#DIV/0!</v>
      </c>
      <c r="BS18" s="148" t="e">
        <f aca="false">IF(BS16&gt;1,1,0)</f>
        <v>#DIV/0!</v>
      </c>
      <c r="BT18" s="148" t="n">
        <f aca="false">IF(BT16&gt;1,1,0)</f>
        <v>0</v>
      </c>
      <c r="BU18" s="148" t="n">
        <f aca="false">IF(BU16&gt;1,1,0)</f>
        <v>0</v>
      </c>
      <c r="BV18" s="148" t="n">
        <f aca="false">IF(BV16&gt;1,1,0)</f>
        <v>0</v>
      </c>
      <c r="BW18" s="148" t="e">
        <f aca="false">IF(BW16&gt;1,1,0)</f>
        <v>#DIV/0!</v>
      </c>
      <c r="BX18" s="148" t="e">
        <f aca="false">IF(BX16&gt;1,1,0)</f>
        <v>#DIV/0!</v>
      </c>
    </row>
    <row r="19" customFormat="false" ht="13.5" hidden="false" customHeight="true" outlineLevel="0" collapsed="false">
      <c r="A19" s="204" t="e">
        <f aca="false">IF((J17+O17+T17+Y17+AI17+AD17+AN17+AS17+AX17+BC17+BH17+BM17+BR17+BW17)&gt;0,"ERREUR","OK")</f>
        <v>#DIV/0!</v>
      </c>
    </row>
  </sheetData>
  <conditionalFormatting sqref="E16">
    <cfRule type="cellIs" priority="2" operator="greaterThan" aboveAverage="0" equalAverage="0" bottom="0" percent="0" rank="0" text="" dxfId="0">
      <formula>13</formula>
    </cfRule>
  </conditionalFormatting>
  <conditionalFormatting sqref="B5:C14">
    <cfRule type="cellIs" priority="3" operator="between" aboveAverage="0" equalAverage="0" bottom="0" percent="0" rank="0" text="" dxfId="1">
      <formula>$V$5</formula>
      <formula>$V$6</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3:BW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6" activeCellId="0" sqref="A36"/>
    </sheetView>
  </sheetViews>
  <sheetFormatPr defaultRowHeight="15" zeroHeight="false" outlineLevelRow="0" outlineLevelCol="0"/>
  <cols>
    <col collapsed="false" customWidth="true" hidden="false" outlineLevel="0" max="1" min="1" style="148" width="18.42"/>
    <col collapsed="false" customWidth="false" hidden="false" outlineLevel="0" max="1025" min="2" style="148" width="11.42"/>
  </cols>
  <sheetData>
    <row r="3" customFormat="false" ht="15" hidden="false" customHeight="false" outlineLevel="0" collapsed="false">
      <c r="A3" s="149" t="s">
        <v>90</v>
      </c>
    </row>
    <row r="4" customFormat="false" ht="37.5" hidden="false" customHeight="true" outlineLevel="0" collapsed="false">
      <c r="A4" s="150" t="s">
        <v>91</v>
      </c>
      <c r="B4" s="151"/>
      <c r="C4" s="150" t="s">
        <v>93</v>
      </c>
      <c r="D4" s="150" t="s">
        <v>94</v>
      </c>
      <c r="E4" s="150" t="s">
        <v>62</v>
      </c>
      <c r="F4" s="152" t="s">
        <v>95</v>
      </c>
      <c r="G4" s="152"/>
      <c r="H4" s="152" t="s">
        <v>96</v>
      </c>
      <c r="I4" s="153" t="s">
        <v>97</v>
      </c>
      <c r="J4" s="154" t="s">
        <v>98</v>
      </c>
      <c r="K4" s="152" t="s">
        <v>95</v>
      </c>
      <c r="L4" s="152"/>
      <c r="M4" s="152" t="s">
        <v>99</v>
      </c>
      <c r="N4" s="153" t="s">
        <v>100</v>
      </c>
      <c r="O4" s="154" t="s">
        <v>98</v>
      </c>
      <c r="P4" s="152" t="s">
        <v>95</v>
      </c>
      <c r="Q4" s="152"/>
      <c r="R4" s="152" t="s">
        <v>101</v>
      </c>
      <c r="S4" s="153" t="s">
        <v>102</v>
      </c>
      <c r="T4" s="154" t="s">
        <v>98</v>
      </c>
      <c r="U4" s="152" t="s">
        <v>95</v>
      </c>
      <c r="V4" s="152"/>
      <c r="W4" s="152" t="s">
        <v>103</v>
      </c>
      <c r="X4" s="153" t="s">
        <v>104</v>
      </c>
      <c r="Y4" s="154" t="s">
        <v>98</v>
      </c>
      <c r="Z4" s="152" t="s">
        <v>95</v>
      </c>
      <c r="AA4" s="152"/>
      <c r="AB4" s="152" t="s">
        <v>105</v>
      </c>
      <c r="AC4" s="153" t="s">
        <v>106</v>
      </c>
      <c r="AD4" s="154" t="s">
        <v>98</v>
      </c>
      <c r="AE4" s="152" t="s">
        <v>95</v>
      </c>
      <c r="AF4" s="152"/>
      <c r="AG4" s="152" t="s">
        <v>107</v>
      </c>
      <c r="AH4" s="153" t="s">
        <v>108</v>
      </c>
      <c r="AI4" s="155" t="s">
        <v>98</v>
      </c>
      <c r="AJ4" s="156" t="s">
        <v>95</v>
      </c>
      <c r="AK4" s="156"/>
      <c r="AL4" s="156" t="s">
        <v>109</v>
      </c>
      <c r="AM4" s="157" t="s">
        <v>110</v>
      </c>
      <c r="AN4" s="154" t="s">
        <v>98</v>
      </c>
      <c r="AO4" s="152" t="s">
        <v>95</v>
      </c>
      <c r="AP4" s="152"/>
      <c r="AQ4" s="152" t="s">
        <v>111</v>
      </c>
      <c r="AR4" s="153" t="s">
        <v>112</v>
      </c>
      <c r="AS4" s="154" t="s">
        <v>98</v>
      </c>
      <c r="AT4" s="152" t="s">
        <v>95</v>
      </c>
      <c r="AU4" s="152"/>
      <c r="AV4" s="152" t="s">
        <v>113</v>
      </c>
      <c r="AW4" s="153" t="s">
        <v>114</v>
      </c>
      <c r="AX4" s="154" t="s">
        <v>98</v>
      </c>
      <c r="AY4" s="152" t="s">
        <v>95</v>
      </c>
      <c r="AZ4" s="152"/>
      <c r="BA4" s="152" t="s">
        <v>115</v>
      </c>
      <c r="BB4" s="153" t="s">
        <v>116</v>
      </c>
      <c r="BC4" s="154" t="s">
        <v>98</v>
      </c>
      <c r="BD4" s="152" t="s">
        <v>95</v>
      </c>
      <c r="BE4" s="152"/>
      <c r="BF4" s="152" t="s">
        <v>117</v>
      </c>
      <c r="BG4" s="153" t="s">
        <v>118</v>
      </c>
      <c r="BH4" s="154" t="s">
        <v>98</v>
      </c>
      <c r="BI4" s="152" t="s">
        <v>95</v>
      </c>
      <c r="BJ4" s="152"/>
      <c r="BK4" s="152" t="s">
        <v>119</v>
      </c>
      <c r="BL4" s="153" t="s">
        <v>120</v>
      </c>
      <c r="BM4" s="154" t="s">
        <v>98</v>
      </c>
      <c r="BN4" s="152" t="s">
        <v>95</v>
      </c>
      <c r="BO4" s="152"/>
      <c r="BP4" s="152" t="s">
        <v>121</v>
      </c>
      <c r="BQ4" s="153" t="s">
        <v>122</v>
      </c>
      <c r="BR4" s="154" t="s">
        <v>98</v>
      </c>
      <c r="BS4" s="152" t="s">
        <v>95</v>
      </c>
      <c r="BT4" s="152"/>
      <c r="BU4" s="152" t="s">
        <v>123</v>
      </c>
      <c r="BV4" s="153" t="s">
        <v>124</v>
      </c>
      <c r="BW4" s="158" t="s">
        <v>98</v>
      </c>
    </row>
    <row r="5" customFormat="false" ht="15" hidden="false" customHeight="false" outlineLevel="0" collapsed="false">
      <c r="A5" s="148" t="n">
        <v>1</v>
      </c>
      <c r="B5" s="159" t="e">
        <f aca="false">IF('repartition des sièges'!Q27="O",+'repartition des sièges'!C27,0)</f>
        <v>#DIV/0!</v>
      </c>
      <c r="C5" s="180" t="e">
        <f aca="false">B5/$B$36</f>
        <v>#DIV/0!</v>
      </c>
      <c r="D5" s="162" t="e">
        <f aca="false">ROUNDDOWN(C5,0)</f>
        <v>#DIV/0!</v>
      </c>
      <c r="E5" s="163" t="e">
        <f aca="false">D5+I5+N5+S5+X5+AC5+AH5+AM5+AR5+AW5+BB5+BG5+BL5+BQ5+BV5</f>
        <v>#DIV/0!</v>
      </c>
      <c r="F5" s="164" t="e">
        <f aca="false">B5/(D5+1)</f>
        <v>#DIV/0!</v>
      </c>
      <c r="G5" s="164" t="e">
        <f aca="false">IF($D$34&gt;0,1,0)</f>
        <v>#DIV/0!</v>
      </c>
      <c r="H5" s="165" t="e">
        <f aca="false">IF(F5=MAX($F$5:$F$32),1,0)</f>
        <v>#DIV/0!</v>
      </c>
      <c r="I5" s="166" t="e">
        <f aca="false">IF($D$34&gt;0,IF(H5&lt;1,0,H5),0)</f>
        <v>#DIV/0!</v>
      </c>
      <c r="J5" s="167" t="e">
        <f aca="false">+IF($J$34&gt;0,$J$34,"0")</f>
        <v>#DIV/0!</v>
      </c>
      <c r="K5" s="164" t="e">
        <f aca="false">B5/(D5+I5+1)</f>
        <v>#DIV/0!</v>
      </c>
      <c r="L5" s="164" t="e">
        <f aca="false">IF($J$34&gt;0,1,0)</f>
        <v>#DIV/0!</v>
      </c>
      <c r="M5" s="165" t="e">
        <f aca="false">IF(K5=MAX($K$5:$K32),1,0)</f>
        <v>#DIV/0!</v>
      </c>
      <c r="N5" s="166" t="e">
        <f aca="false">IF((L5+M5=2),M5,0)</f>
        <v>#DIV/0!</v>
      </c>
      <c r="O5" s="167"/>
      <c r="P5" s="164" t="e">
        <f aca="false">B5/(D5+I5+N5+1)</f>
        <v>#DIV/0!</v>
      </c>
      <c r="Q5" s="164" t="e">
        <f aca="false">IF($O$34&gt;0,1,0)</f>
        <v>#DIV/0!</v>
      </c>
      <c r="R5" s="165" t="e">
        <f aca="false">IF(P5=MAX($P$5:$P$32),1,0)</f>
        <v>#DIV/0!</v>
      </c>
      <c r="S5" s="166" t="e">
        <f aca="false">IF((R5+Q5=2),R5,0)</f>
        <v>#DIV/0!</v>
      </c>
      <c r="T5" s="167"/>
      <c r="U5" s="164" t="e">
        <f aca="false">B5/(D5+I5+N5+S5+1)</f>
        <v>#DIV/0!</v>
      </c>
      <c r="V5" s="164" t="e">
        <f aca="false">IF($T$34&gt;0,1,0)</f>
        <v>#DIV/0!</v>
      </c>
      <c r="W5" s="165" t="e">
        <f aca="false">IF(U5=MAX($U$5:$U$32),1,0)</f>
        <v>#DIV/0!</v>
      </c>
      <c r="X5" s="166" t="e">
        <f aca="false">IF((W5+V5=2),W5,0)</f>
        <v>#DIV/0!</v>
      </c>
      <c r="Y5" s="167"/>
      <c r="Z5" s="164" t="e">
        <f aca="false">B5/(D5+I5+N5+S5+X5+1)</f>
        <v>#DIV/0!</v>
      </c>
      <c r="AA5" s="164" t="e">
        <f aca="false">IF($Y$34&gt;0,1,0)</f>
        <v>#DIV/0!</v>
      </c>
      <c r="AB5" s="165" t="e">
        <f aca="false">IF(Z5=MAX($Z$5:$Z$32),1,0)</f>
        <v>#DIV/0!</v>
      </c>
      <c r="AC5" s="166" t="e">
        <f aca="false">IF((AB5+AA5=2),AB5,0)</f>
        <v>#DIV/0!</v>
      </c>
      <c r="AD5" s="167"/>
      <c r="AE5" s="164" t="e">
        <f aca="false">B5/(D5+I5+N5+S5+X5+AC5+1)</f>
        <v>#DIV/0!</v>
      </c>
      <c r="AF5" s="164" t="e">
        <f aca="false">IF($AD$34&gt;0,1,0)</f>
        <v>#DIV/0!</v>
      </c>
      <c r="AG5" s="165" t="e">
        <f aca="false">IF(AE5=MAX($AE$5:$AE$32),1,0)</f>
        <v>#DIV/0!</v>
      </c>
      <c r="AH5" s="166" t="e">
        <f aca="false">IF((AF5+AG5=2),AG5,0)</f>
        <v>#DIV/0!</v>
      </c>
      <c r="AI5" s="168" t="e">
        <f aca="false">B5/(D5+I5+N5+S5+X5+AC5+AH5+1)</f>
        <v>#DIV/0!</v>
      </c>
      <c r="AJ5" s="169" t="e">
        <f aca="false">B5/(D5+I5+N5+S5+X5+AC5+AH5+1)</f>
        <v>#DIV/0!</v>
      </c>
      <c r="AK5" s="169" t="e">
        <f aca="false">IF($AI$34&gt;0,1,0)</f>
        <v>#DIV/0!</v>
      </c>
      <c r="AL5" s="170" t="e">
        <f aca="false">IF(AJ5=MAX($AJ$5:$AJ$32),1,0)</f>
        <v>#DIV/0!</v>
      </c>
      <c r="AM5" s="171" t="e">
        <f aca="false">IF((AK5+AL5=2),AL5,0)</f>
        <v>#DIV/0!</v>
      </c>
      <c r="AN5" s="167"/>
      <c r="AO5" s="164" t="e">
        <f aca="false">B5/(D5+I5+N5+S5+X5+AC5+AH5+AM5+1)</f>
        <v>#DIV/0!</v>
      </c>
      <c r="AP5" s="164" t="e">
        <f aca="false">IF($AN$34&gt;0,1,0)</f>
        <v>#DIV/0!</v>
      </c>
      <c r="AQ5" s="172" t="e">
        <f aca="false">IF(AO5=MAX($AO$5:$AO$31),1,0)</f>
        <v>#DIV/0!</v>
      </c>
      <c r="AR5" s="173" t="e">
        <f aca="false">IF((AP5+AQ5=2),AQ5,0)</f>
        <v>#DIV/0!</v>
      </c>
      <c r="AS5" s="174"/>
      <c r="AT5" s="164" t="e">
        <f aca="false">B5/(D5+I5+N5+S5+X5+AC5+AH5+AM5+AR5+1)</f>
        <v>#DIV/0!</v>
      </c>
      <c r="AU5" s="164" t="e">
        <f aca="false">IF($AS$34&gt;0,1,0)</f>
        <v>#DIV/0!</v>
      </c>
      <c r="AV5" s="172" t="e">
        <f aca="false">IF(AT5=MAX($AT$5:$AT$32),1,0)</f>
        <v>#DIV/0!</v>
      </c>
      <c r="AW5" s="173" t="e">
        <f aca="false">IF((AU5+AV5=2),AV5,0)</f>
        <v>#DIV/0!</v>
      </c>
      <c r="AX5" s="174"/>
      <c r="AY5" s="164" t="e">
        <f aca="false">B5/(D5+I5+N5+S5+X5+AC5+AH5+AM5+AR5+AW5+1)</f>
        <v>#DIV/0!</v>
      </c>
      <c r="AZ5" s="164" t="e">
        <f aca="false">IF($AX$34&gt;0,1,0)</f>
        <v>#DIV/0!</v>
      </c>
      <c r="BA5" s="172" t="e">
        <f aca="false">IF(AY5=MAX($AY$5:$AY$32),1,0)</f>
        <v>#DIV/0!</v>
      </c>
      <c r="BB5" s="173" t="e">
        <f aca="false">IF((AZ5+BA5=2),BA5,0)</f>
        <v>#DIV/0!</v>
      </c>
      <c r="BC5" s="174"/>
      <c r="BD5" s="164" t="e">
        <f aca="false">B5/(D5+I5+N5+S5+X5+AC5+AH5+AM5+AR5+AW5+BB5+1)</f>
        <v>#DIV/0!</v>
      </c>
      <c r="BE5" s="164" t="e">
        <f aca="false">IF($BC$34&gt;0,1,0)</f>
        <v>#DIV/0!</v>
      </c>
      <c r="BF5" s="172" t="e">
        <f aca="false">IF(BD5=MAX($BD$5:$BD$32),1,0)</f>
        <v>#DIV/0!</v>
      </c>
      <c r="BG5" s="173" t="e">
        <f aca="false">IF((BE5+BF5=2),BF5,0)</f>
        <v>#DIV/0!</v>
      </c>
      <c r="BH5" s="167"/>
      <c r="BI5" s="164" t="e">
        <f aca="false">B5/(D5+I5+N5+S5+X5+AC5+AH5+AM5+AR5+AW5+BB5+BG5+1)</f>
        <v>#DIV/0!</v>
      </c>
      <c r="BJ5" s="164" t="e">
        <f aca="false">IF($BH$34&gt;0,1,0)</f>
        <v>#DIV/0!</v>
      </c>
      <c r="BK5" s="165" t="e">
        <f aca="false">IF(BI5=MAX($BI$5:$BI$32),1,0)</f>
        <v>#DIV/0!</v>
      </c>
      <c r="BL5" s="166" t="e">
        <f aca="false">IF((BJ5+BK5=2),BK5,0)</f>
        <v>#DIV/0!</v>
      </c>
      <c r="BM5" s="167"/>
      <c r="BN5" s="164" t="e">
        <f aca="false">B5/(D5+I5+N5+S5+X5+AC5+AH5+AM5+AR5+AW5+BB5+BG5+BL5+1)</f>
        <v>#DIV/0!</v>
      </c>
      <c r="BO5" s="164" t="e">
        <f aca="false">IF($BM$34&gt;0,1,0)</f>
        <v>#DIV/0!</v>
      </c>
      <c r="BP5" s="165" t="e">
        <f aca="false">IF(BN5=MAX($BN$5:$BN$32),1,0)</f>
        <v>#DIV/0!</v>
      </c>
      <c r="BQ5" s="166" t="e">
        <f aca="false">IF((BO5+BP5=2),BP5,0)</f>
        <v>#DIV/0!</v>
      </c>
      <c r="BR5" s="167"/>
      <c r="BS5" s="164" t="e">
        <f aca="false">B5/(D5+I5+N5+S5+X5+AC5+AH5+AM5+AR5+AW5+BB5+BG5+BL5+BQ5+1)</f>
        <v>#DIV/0!</v>
      </c>
      <c r="BT5" s="164" t="e">
        <f aca="false">IF($BR$34&gt;0,1,0)</f>
        <v>#DIV/0!</v>
      </c>
      <c r="BU5" s="165" t="e">
        <f aca="false">IF(BS5=MAX($BS$5:$BS$32),1,0)</f>
        <v>#DIV/0!</v>
      </c>
      <c r="BV5" s="166" t="e">
        <f aca="false">IF((BT5+BU5=2),BU5,0)</f>
        <v>#DIV/0!</v>
      </c>
      <c r="BW5" s="175"/>
    </row>
    <row r="6" customFormat="false" ht="15" hidden="false" customHeight="false" outlineLevel="0" collapsed="false">
      <c r="A6" s="148" t="n">
        <v>2</v>
      </c>
      <c r="B6" s="159" t="e">
        <f aca="false">IF('repartition des sièges'!Q28="O",+'repartition des sièges'!C28,0)</f>
        <v>#DIV/0!</v>
      </c>
      <c r="C6" s="180" t="e">
        <f aca="false">B6/$B$36</f>
        <v>#DIV/0!</v>
      </c>
      <c r="D6" s="162" t="e">
        <f aca="false">ROUNDDOWN(C6,0)</f>
        <v>#DIV/0!</v>
      </c>
      <c r="E6" s="163" t="e">
        <f aca="false">D6+I6+N6+S6+X6+AC6+AH6+AM6+AR6+AW6+BB6+BG6+BL6+BQ6+BV6</f>
        <v>#DIV/0!</v>
      </c>
      <c r="F6" s="164" t="e">
        <f aca="false">B6/(D6+1)</f>
        <v>#DIV/0!</v>
      </c>
      <c r="G6" s="164" t="e">
        <f aca="false">IF($D$34&gt;0,1,0)</f>
        <v>#DIV/0!</v>
      </c>
      <c r="H6" s="165" t="e">
        <f aca="false">IF(F6=MAX($F$5:$F$32),1,0)</f>
        <v>#DIV/0!</v>
      </c>
      <c r="I6" s="166" t="e">
        <f aca="false">IF($D$34&gt;0,IF(H6&lt;1,0,H6),0)</f>
        <v>#DIV/0!</v>
      </c>
      <c r="J6" s="167" t="e">
        <f aca="false">+IF($J$34&gt;0,$J$34,"0")</f>
        <v>#DIV/0!</v>
      </c>
      <c r="K6" s="164" t="e">
        <f aca="false">B6/(D6+I6+1)</f>
        <v>#DIV/0!</v>
      </c>
      <c r="L6" s="164" t="e">
        <f aca="false">IF($J$34&gt;0,1,0)</f>
        <v>#DIV/0!</v>
      </c>
      <c r="M6" s="165" t="e">
        <f aca="false">IF(K6=MAX($K$5:$K33),1,0)</f>
        <v>#DIV/0!</v>
      </c>
      <c r="N6" s="166" t="e">
        <f aca="false">IF((L6+M6=2),M6,0)</f>
        <v>#DIV/0!</v>
      </c>
      <c r="O6" s="167"/>
      <c r="P6" s="164" t="e">
        <f aca="false">B6/(D6+I6+N6+1)</f>
        <v>#DIV/0!</v>
      </c>
      <c r="Q6" s="164" t="e">
        <f aca="false">IF($O$34&gt;0,1,0)</f>
        <v>#DIV/0!</v>
      </c>
      <c r="R6" s="165" t="e">
        <f aca="false">IF(P6=MAX($P$5:$P$32),1,0)</f>
        <v>#DIV/0!</v>
      </c>
      <c r="S6" s="166" t="e">
        <f aca="false">IF((R6+Q6=2),R6,0)</f>
        <v>#DIV/0!</v>
      </c>
      <c r="T6" s="167"/>
      <c r="U6" s="164" t="e">
        <f aca="false">B6/(D6+I6+N6+S6+1)</f>
        <v>#DIV/0!</v>
      </c>
      <c r="V6" s="164" t="e">
        <f aca="false">IF($T$34&gt;0,1,0)</f>
        <v>#DIV/0!</v>
      </c>
      <c r="W6" s="165" t="e">
        <f aca="false">IF(U6=MAX($U$5:$U$32),1,0)</f>
        <v>#DIV/0!</v>
      </c>
      <c r="X6" s="166" t="e">
        <f aca="false">IF((W6+V6=2),W6,0)</f>
        <v>#DIV/0!</v>
      </c>
      <c r="Y6" s="167"/>
      <c r="Z6" s="164" t="e">
        <f aca="false">B6/(D6+I6+N6+S6+X6+1)</f>
        <v>#DIV/0!</v>
      </c>
      <c r="AA6" s="164" t="e">
        <f aca="false">IF($Y$34&gt;0,1,0)</f>
        <v>#DIV/0!</v>
      </c>
      <c r="AB6" s="165" t="e">
        <f aca="false">IF(Z6=MAX($Z$5:$Z$32),1,0)</f>
        <v>#DIV/0!</v>
      </c>
      <c r="AC6" s="166" t="e">
        <f aca="false">IF((AB6+AA6=2),AB6,0)</f>
        <v>#DIV/0!</v>
      </c>
      <c r="AD6" s="167"/>
      <c r="AE6" s="164" t="e">
        <f aca="false">B6/(D6+I6+N6+S6+X6+AC6+1)</f>
        <v>#DIV/0!</v>
      </c>
      <c r="AF6" s="164" t="e">
        <f aca="false">IF($AD$34&gt;0,1,0)</f>
        <v>#DIV/0!</v>
      </c>
      <c r="AG6" s="165" t="e">
        <f aca="false">IF(AE6=MAX($AE$5:$AE$32),1,0)</f>
        <v>#DIV/0!</v>
      </c>
      <c r="AH6" s="166" t="e">
        <f aca="false">IF((AF6+AG6=2),AG6,0)</f>
        <v>#DIV/0!</v>
      </c>
      <c r="AI6" s="168" t="e">
        <f aca="false">B6/(D6+I6+N6+S6+X6+AC6+AH6+1)</f>
        <v>#DIV/0!</v>
      </c>
      <c r="AJ6" s="169" t="e">
        <f aca="false">B6/(D6+I6+N6+S6+X6+AC6+AH6+1)</f>
        <v>#DIV/0!</v>
      </c>
      <c r="AK6" s="169" t="e">
        <f aca="false">IF($AI$34&gt;0,1,0)</f>
        <v>#DIV/0!</v>
      </c>
      <c r="AL6" s="170" t="e">
        <f aca="false">IF(AJ6=MAX($AJ$5:$AJ$32),1,0)</f>
        <v>#DIV/0!</v>
      </c>
      <c r="AM6" s="171" t="e">
        <f aca="false">IF((AK6+AL6=2),AL6,0)</f>
        <v>#DIV/0!</v>
      </c>
      <c r="AN6" s="167"/>
      <c r="AO6" s="164" t="e">
        <f aca="false">B6/(D6+I6+N6+S6+X6+AC6+AH6+AM6+1)</f>
        <v>#DIV/0!</v>
      </c>
      <c r="AP6" s="164" t="e">
        <f aca="false">IF($AN$34&gt;0,1,0)</f>
        <v>#DIV/0!</v>
      </c>
      <c r="AQ6" s="172" t="e">
        <f aca="false">IF(AO6=MAX($AO$5:$AO$31),1,0)</f>
        <v>#DIV/0!</v>
      </c>
      <c r="AR6" s="173" t="e">
        <f aca="false">IF((AP6+AQ6=2),AQ6,0)</f>
        <v>#DIV/0!</v>
      </c>
      <c r="AS6" s="174"/>
      <c r="AT6" s="164" t="e">
        <f aca="false">B6/(D6+I6+N6+S6+X6+AC6+AH6+AM6+AR6+1)</f>
        <v>#DIV/0!</v>
      </c>
      <c r="AU6" s="164" t="e">
        <f aca="false">IF($AS$34&gt;0,1,0)</f>
        <v>#DIV/0!</v>
      </c>
      <c r="AV6" s="172" t="e">
        <f aca="false">IF(AT6=MAX($AT$5:$AT$32),1,0)</f>
        <v>#DIV/0!</v>
      </c>
      <c r="AW6" s="173" t="e">
        <f aca="false">IF((AU6+AV6=2),AV6,0)</f>
        <v>#DIV/0!</v>
      </c>
      <c r="AX6" s="174"/>
      <c r="AY6" s="164" t="e">
        <f aca="false">B6/(D6+I6+N6+S6+X6+AC6+AH6+AM6+AR6+AW6+1)</f>
        <v>#DIV/0!</v>
      </c>
      <c r="AZ6" s="164" t="e">
        <f aca="false">IF($AX$34&gt;0,1,0)</f>
        <v>#DIV/0!</v>
      </c>
      <c r="BA6" s="172" t="e">
        <f aca="false">IF(AY6=MAX($AY$5:$AY$32),1,0)</f>
        <v>#DIV/0!</v>
      </c>
      <c r="BB6" s="173" t="e">
        <f aca="false">IF((AZ6+BA6=2),BA6,0)</f>
        <v>#DIV/0!</v>
      </c>
      <c r="BC6" s="174"/>
      <c r="BD6" s="164" t="e">
        <f aca="false">B6/(D6+I6+N6+S6+X6+AC6+AH6+AM6+AR6+AW6+BB6+1)</f>
        <v>#DIV/0!</v>
      </c>
      <c r="BE6" s="164" t="e">
        <f aca="false">IF($BC$34&gt;0,1,0)</f>
        <v>#DIV/0!</v>
      </c>
      <c r="BF6" s="172" t="e">
        <f aca="false">IF(BD6=MAX($BD$5:$BD$32),1,0)</f>
        <v>#DIV/0!</v>
      </c>
      <c r="BG6" s="173" t="e">
        <f aca="false">IF((BE6+BF6=2),BF6,0)</f>
        <v>#DIV/0!</v>
      </c>
      <c r="BH6" s="167"/>
      <c r="BI6" s="164" t="e">
        <f aca="false">B6/(D6+I6+N6+S6+X6+AC6+AH6+AM6+AR6+AW6+BB6+BG6+1)</f>
        <v>#DIV/0!</v>
      </c>
      <c r="BJ6" s="164" t="e">
        <f aca="false">IF($BH$34&gt;0,1,0)</f>
        <v>#DIV/0!</v>
      </c>
      <c r="BK6" s="165" t="e">
        <f aca="false">IF(BI6=MAX($BI$5:$BI$32),1,0)</f>
        <v>#DIV/0!</v>
      </c>
      <c r="BL6" s="166" t="e">
        <f aca="false">IF((BJ6+BK6=2),BK6,0)</f>
        <v>#DIV/0!</v>
      </c>
      <c r="BM6" s="167"/>
      <c r="BN6" s="164" t="e">
        <f aca="false">B6/(D6+I6+N6+S6+X6+AC6+AH6+AM6+AR6+AW6+BB6+BG6+BL6+1)</f>
        <v>#DIV/0!</v>
      </c>
      <c r="BO6" s="164" t="e">
        <f aca="false">IF($BM$34&gt;0,1,0)</f>
        <v>#DIV/0!</v>
      </c>
      <c r="BP6" s="165" t="e">
        <f aca="false">IF(BN6=MAX($BN$5:$BN$32),1,0)</f>
        <v>#DIV/0!</v>
      </c>
      <c r="BQ6" s="166" t="e">
        <f aca="false">IF((BO6+BP6=2),BP6,0)</f>
        <v>#DIV/0!</v>
      </c>
      <c r="BR6" s="167"/>
      <c r="BS6" s="164" t="e">
        <f aca="false">B6/(D6+I6+N6+S6+X6+AC6+AH6+AM6+AR6+AW6+BB6+BG6+BL6+BQ6+1)</f>
        <v>#DIV/0!</v>
      </c>
      <c r="BT6" s="164" t="e">
        <f aca="false">IF($BR$34&gt;0,1,0)</f>
        <v>#DIV/0!</v>
      </c>
      <c r="BU6" s="165" t="e">
        <f aca="false">IF(BS6=MAX($BS$5:$BS$32),1,0)</f>
        <v>#DIV/0!</v>
      </c>
      <c r="BV6" s="166" t="e">
        <f aca="false">IF((BT6+BU6=2),BU6,0)</f>
        <v>#DIV/0!</v>
      </c>
      <c r="BW6" s="175"/>
    </row>
    <row r="7" customFormat="false" ht="15" hidden="false" customHeight="false" outlineLevel="0" collapsed="false">
      <c r="A7" s="148" t="n">
        <v>3</v>
      </c>
      <c r="B7" s="159" t="e">
        <f aca="false">IF('repartition des sièges'!Q29="O",+'repartition des sièges'!C29,0)</f>
        <v>#DIV/0!</v>
      </c>
      <c r="C7" s="180" t="e">
        <f aca="false">B7/$B$36</f>
        <v>#DIV/0!</v>
      </c>
      <c r="D7" s="162" t="e">
        <f aca="false">ROUNDDOWN(C7,0)</f>
        <v>#DIV/0!</v>
      </c>
      <c r="E7" s="163" t="e">
        <f aca="false">D7+I7+N7+S7+X7+AC7+AH7+AM7+AR7+AW7+BB7+BG7+BL7+BQ7+BV7</f>
        <v>#DIV/0!</v>
      </c>
      <c r="F7" s="164" t="e">
        <f aca="false">B7/(D7+1)</f>
        <v>#DIV/0!</v>
      </c>
      <c r="G7" s="164" t="e">
        <f aca="false">IF($D$34&gt;0,1,0)</f>
        <v>#DIV/0!</v>
      </c>
      <c r="H7" s="165" t="e">
        <f aca="false">IF(F7=MAX($F$5:$F$32),1,0)</f>
        <v>#DIV/0!</v>
      </c>
      <c r="I7" s="166" t="e">
        <f aca="false">IF($D$34&gt;0,IF(H7&lt;1,0,H7),0)</f>
        <v>#DIV/0!</v>
      </c>
      <c r="J7" s="167" t="e">
        <f aca="false">+IF($J$34&gt;0,$J$34,"0")</f>
        <v>#DIV/0!</v>
      </c>
      <c r="K7" s="164" t="e">
        <f aca="false">B7/(D7+I7+1)</f>
        <v>#DIV/0!</v>
      </c>
      <c r="L7" s="164" t="e">
        <f aca="false">IF($J$34&gt;0,1,0)</f>
        <v>#DIV/0!</v>
      </c>
      <c r="M7" s="165" t="e">
        <f aca="false">IF(K7=MAX($K$5:$K34),1,0)</f>
        <v>#DIV/0!</v>
      </c>
      <c r="N7" s="166" t="e">
        <f aca="false">IF((L7+M7=2),M7,0)</f>
        <v>#DIV/0!</v>
      </c>
      <c r="O7" s="167"/>
      <c r="P7" s="164" t="e">
        <f aca="false">B7/(D7+I7+N7+1)</f>
        <v>#DIV/0!</v>
      </c>
      <c r="Q7" s="164" t="e">
        <f aca="false">IF($O$34&gt;0,1,0)</f>
        <v>#DIV/0!</v>
      </c>
      <c r="R7" s="165" t="e">
        <f aca="false">IF(P7=MAX($P$5:$P$32),1,0)</f>
        <v>#DIV/0!</v>
      </c>
      <c r="S7" s="166" t="e">
        <f aca="false">IF((R7+Q7=2),R7,0)</f>
        <v>#DIV/0!</v>
      </c>
      <c r="T7" s="167"/>
      <c r="U7" s="164" t="e">
        <f aca="false">B7/(D7+I7+N7+S7+1)</f>
        <v>#DIV/0!</v>
      </c>
      <c r="V7" s="164" t="e">
        <f aca="false">IF($T$34&gt;0,1,0)</f>
        <v>#DIV/0!</v>
      </c>
      <c r="W7" s="165" t="e">
        <f aca="false">IF(U7=MAX($U$5:$U$32),1,0)</f>
        <v>#DIV/0!</v>
      </c>
      <c r="X7" s="166" t="e">
        <f aca="false">IF((W7+V7=2),W7,0)</f>
        <v>#DIV/0!</v>
      </c>
      <c r="Y7" s="167"/>
      <c r="Z7" s="164" t="e">
        <f aca="false">B7/(D7+I7+N7+S7+X7+1)</f>
        <v>#DIV/0!</v>
      </c>
      <c r="AA7" s="164" t="e">
        <f aca="false">IF($Y$34&gt;0,1,0)</f>
        <v>#DIV/0!</v>
      </c>
      <c r="AB7" s="165" t="e">
        <f aca="false">IF(Z7=MAX($Z$5:$Z$32),1,0)</f>
        <v>#DIV/0!</v>
      </c>
      <c r="AC7" s="166" t="e">
        <f aca="false">IF((AB7+AA7=2),AB7,0)</f>
        <v>#DIV/0!</v>
      </c>
      <c r="AD7" s="167"/>
      <c r="AE7" s="164" t="e">
        <f aca="false">B7/(D7+I7+N7+S7+X7+AC7+1)</f>
        <v>#DIV/0!</v>
      </c>
      <c r="AF7" s="164" t="e">
        <f aca="false">IF($AD$34&gt;0,1,0)</f>
        <v>#DIV/0!</v>
      </c>
      <c r="AG7" s="165" t="e">
        <f aca="false">IF(AE7=MAX($AE$5:$AE$32),1,0)</f>
        <v>#DIV/0!</v>
      </c>
      <c r="AH7" s="166" t="e">
        <f aca="false">IF((AF7+AG7=2),AG7,0)</f>
        <v>#DIV/0!</v>
      </c>
      <c r="AI7" s="168" t="e">
        <f aca="false">B7/(D7+I7+N7+S7+X7+AC7+AH7+1)</f>
        <v>#DIV/0!</v>
      </c>
      <c r="AJ7" s="169" t="e">
        <f aca="false">B7/(D7+I7+N7+S7+X7+AC7+AH7+1)</f>
        <v>#DIV/0!</v>
      </c>
      <c r="AK7" s="169" t="e">
        <f aca="false">IF($AI$34&gt;0,1,0)</f>
        <v>#DIV/0!</v>
      </c>
      <c r="AL7" s="170" t="e">
        <f aca="false">IF(AJ7=MAX($AJ$5:$AJ$32),1,0)</f>
        <v>#DIV/0!</v>
      </c>
      <c r="AM7" s="171" t="e">
        <f aca="false">IF((AK7+AL7=2),AL7,0)</f>
        <v>#DIV/0!</v>
      </c>
      <c r="AN7" s="167"/>
      <c r="AO7" s="164" t="e">
        <f aca="false">B7/(D7+I7+N7+S7+X7+AC7+AH7+AM7+1)</f>
        <v>#DIV/0!</v>
      </c>
      <c r="AP7" s="164" t="e">
        <f aca="false">IF($AN$34&gt;0,1,0)</f>
        <v>#DIV/0!</v>
      </c>
      <c r="AQ7" s="172" t="e">
        <f aca="false">IF(AO7=MAX($AO$5:$AO$31),1,0)</f>
        <v>#DIV/0!</v>
      </c>
      <c r="AR7" s="173" t="e">
        <f aca="false">IF((AP7+AQ7=2),AQ7,0)</f>
        <v>#DIV/0!</v>
      </c>
      <c r="AS7" s="174"/>
      <c r="AT7" s="164" t="e">
        <f aca="false">B7/(D7+I7+N7+S7+X7+AC7+AH7+AM7+AR7+1)</f>
        <v>#DIV/0!</v>
      </c>
      <c r="AU7" s="164" t="e">
        <f aca="false">IF($AS$34&gt;0,1,0)</f>
        <v>#DIV/0!</v>
      </c>
      <c r="AV7" s="172" t="e">
        <f aca="false">IF(AT7=MAX($AT$5:$AT$32),1,0)</f>
        <v>#DIV/0!</v>
      </c>
      <c r="AW7" s="173" t="e">
        <f aca="false">IF((AU7+AV7=2),AV7,0)</f>
        <v>#DIV/0!</v>
      </c>
      <c r="AX7" s="174"/>
      <c r="AY7" s="164" t="e">
        <f aca="false">B7/(D7+I7+N7+S7+X7+AC7+AH7+AM7+AR7+AW7+1)</f>
        <v>#DIV/0!</v>
      </c>
      <c r="AZ7" s="164" t="e">
        <f aca="false">IF($AX$34&gt;0,1,0)</f>
        <v>#DIV/0!</v>
      </c>
      <c r="BA7" s="172" t="e">
        <f aca="false">IF(AY7=MAX($AY$5:$AY$32),1,0)</f>
        <v>#DIV/0!</v>
      </c>
      <c r="BB7" s="173" t="e">
        <f aca="false">IF((AZ7+BA7=2),BA7,0)</f>
        <v>#DIV/0!</v>
      </c>
      <c r="BC7" s="174"/>
      <c r="BD7" s="164" t="e">
        <f aca="false">B7/(D7+I7+N7+S7+X7+AC7+AH7+AM7+AR7+AW7+BB7+1)</f>
        <v>#DIV/0!</v>
      </c>
      <c r="BE7" s="164" t="e">
        <f aca="false">IF($BC$34&gt;0,1,0)</f>
        <v>#DIV/0!</v>
      </c>
      <c r="BF7" s="172" t="e">
        <f aca="false">IF(BD7=MAX($BD$5:$BD$32),1,0)</f>
        <v>#DIV/0!</v>
      </c>
      <c r="BG7" s="173" t="e">
        <f aca="false">IF((BE7+BF7=2),BF7,0)</f>
        <v>#DIV/0!</v>
      </c>
      <c r="BH7" s="167"/>
      <c r="BI7" s="164" t="e">
        <f aca="false">B7/(D7+I7+N7+S7+X7+AC7+AH7+AM7+AR7+AW7+BB7+BG7+1)</f>
        <v>#DIV/0!</v>
      </c>
      <c r="BJ7" s="164" t="e">
        <f aca="false">IF($BH$34&gt;0,1,0)</f>
        <v>#DIV/0!</v>
      </c>
      <c r="BK7" s="165" t="e">
        <f aca="false">IF(BI7=MAX($BI$5:$BI$32),1,0)</f>
        <v>#DIV/0!</v>
      </c>
      <c r="BL7" s="166" t="e">
        <f aca="false">IF((BJ7+BK7=2),BK7,0)</f>
        <v>#DIV/0!</v>
      </c>
      <c r="BM7" s="167"/>
      <c r="BN7" s="164" t="e">
        <f aca="false">B7/(D7+I7+N7+S7+X7+AC7+AH7+AM7+AR7+AW7+BB7+BG7+BL7+1)</f>
        <v>#DIV/0!</v>
      </c>
      <c r="BO7" s="164" t="e">
        <f aca="false">IF($BM$34&gt;0,1,0)</f>
        <v>#DIV/0!</v>
      </c>
      <c r="BP7" s="165" t="e">
        <f aca="false">IF(BN7=MAX($BN$5:$BN$32),1,0)</f>
        <v>#DIV/0!</v>
      </c>
      <c r="BQ7" s="166" t="e">
        <f aca="false">IF((BO7+BP7=2),BP7,0)</f>
        <v>#DIV/0!</v>
      </c>
      <c r="BR7" s="167"/>
      <c r="BS7" s="164" t="e">
        <f aca="false">B7/(D7+I7+N7+S7+X7+AC7+AH7+AM7+AR7+AW7+BB7+BG7+BL7+BQ7+1)</f>
        <v>#DIV/0!</v>
      </c>
      <c r="BT7" s="164" t="e">
        <f aca="false">IF($BR$34&gt;0,1,0)</f>
        <v>#DIV/0!</v>
      </c>
      <c r="BU7" s="165" t="e">
        <f aca="false">IF(BS7=MAX($BS$5:$BS$32),1,0)</f>
        <v>#DIV/0!</v>
      </c>
      <c r="BV7" s="166" t="e">
        <f aca="false">IF((BT7+BU7=2),BU7,0)</f>
        <v>#DIV/0!</v>
      </c>
      <c r="BW7" s="175"/>
    </row>
    <row r="8" customFormat="false" ht="15" hidden="false" customHeight="false" outlineLevel="0" collapsed="false">
      <c r="A8" s="148" t="n">
        <v>4</v>
      </c>
      <c r="B8" s="159" t="e">
        <f aca="false">IF('repartition des sièges'!Q30="O",+'repartition des sièges'!C30,0)</f>
        <v>#DIV/0!</v>
      </c>
      <c r="C8" s="180" t="e">
        <f aca="false">B8/$B$36</f>
        <v>#DIV/0!</v>
      </c>
      <c r="D8" s="162" t="e">
        <f aca="false">ROUNDDOWN(C8,0)</f>
        <v>#DIV/0!</v>
      </c>
      <c r="E8" s="163" t="e">
        <f aca="false">D8+I8+N8+S8+X8+AC8+AH8+AM8+AR8+AW8+BB8+BG8+BL8+BQ8+BV8</f>
        <v>#DIV/0!</v>
      </c>
      <c r="F8" s="164" t="e">
        <f aca="false">B8/(D8+1)</f>
        <v>#DIV/0!</v>
      </c>
      <c r="G8" s="164" t="e">
        <f aca="false">IF($D$34&gt;0,1,0)</f>
        <v>#DIV/0!</v>
      </c>
      <c r="H8" s="165" t="e">
        <f aca="false">IF(F8=MAX($F$5:$F$32),1,0)</f>
        <v>#DIV/0!</v>
      </c>
      <c r="I8" s="166" t="e">
        <f aca="false">IF($D$34&gt;0,IF(H8&lt;1,0,H8),0)</f>
        <v>#DIV/0!</v>
      </c>
      <c r="J8" s="167" t="e">
        <f aca="false">+IF($J$34&gt;0,$J$34,"0")</f>
        <v>#DIV/0!</v>
      </c>
      <c r="K8" s="164" t="e">
        <f aca="false">B8/(D8+I8+1)</f>
        <v>#DIV/0!</v>
      </c>
      <c r="L8" s="164" t="e">
        <f aca="false">IF($J$34&gt;0,1,0)</f>
        <v>#DIV/0!</v>
      </c>
      <c r="M8" s="165" t="e">
        <f aca="false">IF(K8=MAX($K$5:$K35),1,0)</f>
        <v>#DIV/0!</v>
      </c>
      <c r="N8" s="166" t="e">
        <f aca="false">IF((L8+M8=2),M8,0)</f>
        <v>#DIV/0!</v>
      </c>
      <c r="O8" s="167"/>
      <c r="P8" s="164" t="e">
        <f aca="false">B8/(D8+I8+N8+1)</f>
        <v>#DIV/0!</v>
      </c>
      <c r="Q8" s="164" t="e">
        <f aca="false">IF($O$34&gt;0,1,0)</f>
        <v>#DIV/0!</v>
      </c>
      <c r="R8" s="165" t="e">
        <f aca="false">IF(P8=MAX($P$5:$P$32),1,0)</f>
        <v>#DIV/0!</v>
      </c>
      <c r="S8" s="166" t="e">
        <f aca="false">IF((R8+Q8=2),R8,0)</f>
        <v>#DIV/0!</v>
      </c>
      <c r="T8" s="167"/>
      <c r="U8" s="164" t="e">
        <f aca="false">B8/(D8+I8+N8+S8+1)</f>
        <v>#DIV/0!</v>
      </c>
      <c r="V8" s="164" t="e">
        <f aca="false">IF($T$34&gt;0,1,0)</f>
        <v>#DIV/0!</v>
      </c>
      <c r="W8" s="165" t="e">
        <f aca="false">IF(U8=MAX($U$5:$U$32),1,0)</f>
        <v>#DIV/0!</v>
      </c>
      <c r="X8" s="166" t="e">
        <f aca="false">IF((W8+V8=2),W8,0)</f>
        <v>#DIV/0!</v>
      </c>
      <c r="Y8" s="167"/>
      <c r="Z8" s="164" t="e">
        <f aca="false">B8/(D8+I8+N8+S8+X8+1)</f>
        <v>#DIV/0!</v>
      </c>
      <c r="AA8" s="164" t="e">
        <f aca="false">IF($Y$34&gt;0,1,0)</f>
        <v>#DIV/0!</v>
      </c>
      <c r="AB8" s="165" t="e">
        <f aca="false">IF(Z8=MAX($Z$5:$Z$32),1,0)</f>
        <v>#DIV/0!</v>
      </c>
      <c r="AC8" s="166" t="e">
        <f aca="false">IF((AB8+AA8=2),AB8,0)</f>
        <v>#DIV/0!</v>
      </c>
      <c r="AD8" s="167"/>
      <c r="AE8" s="164" t="e">
        <f aca="false">B8/(D8+I8+N8+S8+X8+AC8+1)</f>
        <v>#DIV/0!</v>
      </c>
      <c r="AF8" s="164" t="e">
        <f aca="false">IF($AD$34&gt;0,1,0)</f>
        <v>#DIV/0!</v>
      </c>
      <c r="AG8" s="165" t="e">
        <f aca="false">IF(AE8=MAX($AE$5:$AE$32),1,0)</f>
        <v>#DIV/0!</v>
      </c>
      <c r="AH8" s="166" t="e">
        <f aca="false">IF((AF8+AG8=2),AG8,0)</f>
        <v>#DIV/0!</v>
      </c>
      <c r="AI8" s="168" t="e">
        <f aca="false">B8/(D8+I8+N8+S8+X8+AC8+AH8+1)</f>
        <v>#DIV/0!</v>
      </c>
      <c r="AJ8" s="169" t="e">
        <f aca="false">B8/(D8+I8+N8+S8+X8+AC8+AH8+1)</f>
        <v>#DIV/0!</v>
      </c>
      <c r="AK8" s="169" t="e">
        <f aca="false">IF($AI$34&gt;0,1,0)</f>
        <v>#DIV/0!</v>
      </c>
      <c r="AL8" s="170" t="e">
        <f aca="false">IF(AJ8=MAX($AJ$5:$AJ$32),1,0)</f>
        <v>#DIV/0!</v>
      </c>
      <c r="AM8" s="171" t="e">
        <f aca="false">IF((AK8+AL8=2),AL8,0)</f>
        <v>#DIV/0!</v>
      </c>
      <c r="AN8" s="167"/>
      <c r="AO8" s="164" t="e">
        <f aca="false">B8/(D8+I8+N8+S8+X8+AC8+AH8+AM8+1)</f>
        <v>#DIV/0!</v>
      </c>
      <c r="AP8" s="164" t="e">
        <f aca="false">IF($AN$34&gt;0,1,0)</f>
        <v>#DIV/0!</v>
      </c>
      <c r="AQ8" s="172" t="e">
        <f aca="false">IF(AO8=MAX($AO$5:$AO$31),1,0)</f>
        <v>#DIV/0!</v>
      </c>
      <c r="AR8" s="173" t="e">
        <f aca="false">IF((AP8+AQ8=2),AQ8,0)</f>
        <v>#DIV/0!</v>
      </c>
      <c r="AS8" s="174"/>
      <c r="AT8" s="164" t="e">
        <f aca="false">B8/(D8+I8+N8+S8+X8+AC8+AH8+AM8+AR8+1)</f>
        <v>#DIV/0!</v>
      </c>
      <c r="AU8" s="164" t="e">
        <f aca="false">IF($AS$34&gt;0,1,0)</f>
        <v>#DIV/0!</v>
      </c>
      <c r="AV8" s="172" t="e">
        <f aca="false">IF(AT8=MAX($AT$5:$AT$32),1,0)</f>
        <v>#DIV/0!</v>
      </c>
      <c r="AW8" s="173" t="e">
        <f aca="false">IF((AU8+AV8=2),AV8,0)</f>
        <v>#DIV/0!</v>
      </c>
      <c r="AX8" s="174"/>
      <c r="AY8" s="164" t="e">
        <f aca="false">B8/(D8+I8+N8+S8+X8+AC8+AH8+AM8+AR8+AW8+1)</f>
        <v>#DIV/0!</v>
      </c>
      <c r="AZ8" s="164" t="e">
        <f aca="false">IF($AX$34&gt;0,1,0)</f>
        <v>#DIV/0!</v>
      </c>
      <c r="BA8" s="172" t="e">
        <f aca="false">IF(AY8=MAX($AY$5:$AY$32),1,0)</f>
        <v>#DIV/0!</v>
      </c>
      <c r="BB8" s="173" t="e">
        <f aca="false">IF((AZ8+BA8=2),BA8,0)</f>
        <v>#DIV/0!</v>
      </c>
      <c r="BC8" s="174"/>
      <c r="BD8" s="164" t="e">
        <f aca="false">B8/(D8+I8+N8+S8+X8+AC8+AH8+AM8+AR8+AW8+BB8+1)</f>
        <v>#DIV/0!</v>
      </c>
      <c r="BE8" s="164" t="e">
        <f aca="false">IF($BC$34&gt;0,1,0)</f>
        <v>#DIV/0!</v>
      </c>
      <c r="BF8" s="172" t="e">
        <f aca="false">IF(BD8=MAX($BD$5:$BD$32),1,0)</f>
        <v>#DIV/0!</v>
      </c>
      <c r="BG8" s="173" t="e">
        <f aca="false">IF((BE8+BF8=2),BF8,0)</f>
        <v>#DIV/0!</v>
      </c>
      <c r="BH8" s="167"/>
      <c r="BI8" s="164" t="e">
        <f aca="false">B8/(D8+I8+N8+S8+X8+AC8+AH8+AM8+AR8+AW8+BB8+BG8+1)</f>
        <v>#DIV/0!</v>
      </c>
      <c r="BJ8" s="164" t="e">
        <f aca="false">IF($BH$34&gt;0,1,0)</f>
        <v>#DIV/0!</v>
      </c>
      <c r="BK8" s="165" t="e">
        <f aca="false">IF(BI8=MAX($BI$5:$BI$32),1,0)</f>
        <v>#DIV/0!</v>
      </c>
      <c r="BL8" s="166" t="e">
        <f aca="false">IF((BJ8+BK8=2),BK8,0)</f>
        <v>#DIV/0!</v>
      </c>
      <c r="BM8" s="167"/>
      <c r="BN8" s="164" t="e">
        <f aca="false">B8/(D8+I8+N8+S8+X8+AC8+AH8+AM8+AR8+AW8+BB8+BG8+BL8+1)</f>
        <v>#DIV/0!</v>
      </c>
      <c r="BO8" s="164" t="e">
        <f aca="false">IF($BM$34&gt;0,1,0)</f>
        <v>#DIV/0!</v>
      </c>
      <c r="BP8" s="165" t="e">
        <f aca="false">IF(BN8=MAX($BN$5:$BN$32),1,0)</f>
        <v>#DIV/0!</v>
      </c>
      <c r="BQ8" s="166" t="e">
        <f aca="false">IF((BO8+BP8=2),BP8,0)</f>
        <v>#DIV/0!</v>
      </c>
      <c r="BR8" s="167"/>
      <c r="BS8" s="164" t="e">
        <f aca="false">B8/(D8+I8+N8+S8+X8+AC8+AH8+AM8+AR8+AW8+BB8+BG8+BL8+BQ8+1)</f>
        <v>#DIV/0!</v>
      </c>
      <c r="BT8" s="164" t="e">
        <f aca="false">IF($BR$34&gt;0,1,0)</f>
        <v>#DIV/0!</v>
      </c>
      <c r="BU8" s="165" t="e">
        <f aca="false">IF(BS8=MAX($BS$5:$BS$32),1,0)</f>
        <v>#DIV/0!</v>
      </c>
      <c r="BV8" s="166" t="e">
        <f aca="false">IF((BT8+BU8=2),BU8,0)</f>
        <v>#DIV/0!</v>
      </c>
      <c r="BW8" s="175"/>
    </row>
    <row r="9" customFormat="false" ht="15" hidden="false" customHeight="false" outlineLevel="0" collapsed="false">
      <c r="A9" s="148" t="n">
        <v>5</v>
      </c>
      <c r="B9" s="159" t="e">
        <f aca="false">IF('repartition des sièges'!Q31="O",+'repartition des sièges'!C31,0)</f>
        <v>#DIV/0!</v>
      </c>
      <c r="C9" s="180" t="e">
        <f aca="false">B9/$B$36</f>
        <v>#DIV/0!</v>
      </c>
      <c r="D9" s="162" t="e">
        <f aca="false">ROUNDDOWN(C9,0)</f>
        <v>#DIV/0!</v>
      </c>
      <c r="E9" s="163" t="e">
        <f aca="false">D9+I9+N9+S9+X9+AC9+AH9+AM9+AR9+AW9+BB9+BG9+BL9+BQ9+BV9</f>
        <v>#DIV/0!</v>
      </c>
      <c r="F9" s="164" t="e">
        <f aca="false">B9/(D9+1)</f>
        <v>#DIV/0!</v>
      </c>
      <c r="G9" s="164" t="e">
        <f aca="false">IF($D$34&gt;0,1,0)</f>
        <v>#DIV/0!</v>
      </c>
      <c r="H9" s="165" t="e">
        <f aca="false">IF(F9=MAX($F$5:$F$32),1,0)</f>
        <v>#DIV/0!</v>
      </c>
      <c r="I9" s="166" t="e">
        <f aca="false">IF($D$34&gt;0,IF(H9&lt;1,0,H9),0)</f>
        <v>#DIV/0!</v>
      </c>
      <c r="J9" s="167" t="e">
        <f aca="false">+IF($J$34&gt;0,$J$34,"0")</f>
        <v>#DIV/0!</v>
      </c>
      <c r="K9" s="164" t="e">
        <f aca="false">B9/(D9+I9+1)</f>
        <v>#DIV/0!</v>
      </c>
      <c r="L9" s="164" t="e">
        <f aca="false">IF($J$34&gt;0,1,0)</f>
        <v>#DIV/0!</v>
      </c>
      <c r="M9" s="165" t="e">
        <f aca="false">IF(K9=MAX($K$5:$K36),1,0)</f>
        <v>#DIV/0!</v>
      </c>
      <c r="N9" s="166" t="e">
        <f aca="false">IF((L9+M9=2),M9,0)</f>
        <v>#DIV/0!</v>
      </c>
      <c r="O9" s="167"/>
      <c r="P9" s="164" t="e">
        <f aca="false">B9/(D9+I9+N9+1)</f>
        <v>#DIV/0!</v>
      </c>
      <c r="Q9" s="164" t="e">
        <f aca="false">IF($O$34&gt;0,1,0)</f>
        <v>#DIV/0!</v>
      </c>
      <c r="R9" s="165" t="e">
        <f aca="false">IF(P9=MAX($P$5:$P$32),1,0)</f>
        <v>#DIV/0!</v>
      </c>
      <c r="S9" s="166" t="e">
        <f aca="false">IF((R9+Q9=2),R9,0)</f>
        <v>#DIV/0!</v>
      </c>
      <c r="T9" s="167"/>
      <c r="U9" s="164" t="e">
        <f aca="false">B9/(D9+I9+N9+S9+1)</f>
        <v>#DIV/0!</v>
      </c>
      <c r="V9" s="164" t="e">
        <f aca="false">IF($T$34&gt;0,1,0)</f>
        <v>#DIV/0!</v>
      </c>
      <c r="W9" s="165" t="e">
        <f aca="false">IF(U9=MAX($U$5:$U$32),1,0)</f>
        <v>#DIV/0!</v>
      </c>
      <c r="X9" s="166" t="e">
        <f aca="false">IF((W9+V9=2),W9,0)</f>
        <v>#DIV/0!</v>
      </c>
      <c r="Y9" s="167"/>
      <c r="Z9" s="164" t="e">
        <f aca="false">B9/(D9+I9+N9+S9+X9+1)</f>
        <v>#DIV/0!</v>
      </c>
      <c r="AA9" s="164" t="e">
        <f aca="false">IF($Y$34&gt;0,1,0)</f>
        <v>#DIV/0!</v>
      </c>
      <c r="AB9" s="165" t="e">
        <f aca="false">IF(Z9=MAX($Z$5:$Z$32),1,0)</f>
        <v>#DIV/0!</v>
      </c>
      <c r="AC9" s="166" t="e">
        <f aca="false">IF((AB9+AA9=2),AB9,0)</f>
        <v>#DIV/0!</v>
      </c>
      <c r="AD9" s="167"/>
      <c r="AE9" s="164" t="e">
        <f aca="false">B9/(D9+I9+N9+S9+X9+AC9+1)</f>
        <v>#DIV/0!</v>
      </c>
      <c r="AF9" s="164" t="e">
        <f aca="false">IF($AD$34&gt;0,1,0)</f>
        <v>#DIV/0!</v>
      </c>
      <c r="AG9" s="165" t="e">
        <f aca="false">IF(AE9=MAX($AE$5:$AE$32),1,0)</f>
        <v>#DIV/0!</v>
      </c>
      <c r="AH9" s="166" t="e">
        <f aca="false">IF((AF9+AG9=2),AG9,0)</f>
        <v>#DIV/0!</v>
      </c>
      <c r="AI9" s="168" t="e">
        <f aca="false">B9/(D9+I9+N9+S9+X9+AC9+AH9+1)</f>
        <v>#DIV/0!</v>
      </c>
      <c r="AJ9" s="169" t="e">
        <f aca="false">B9/(D9+I9+N9+S9+X9+AC9+AH9+1)</f>
        <v>#DIV/0!</v>
      </c>
      <c r="AK9" s="169" t="e">
        <f aca="false">IF($AI$34&gt;0,1,0)</f>
        <v>#DIV/0!</v>
      </c>
      <c r="AL9" s="170" t="e">
        <f aca="false">IF(AJ9=MAX($AJ$5:$AJ$32),1,0)</f>
        <v>#DIV/0!</v>
      </c>
      <c r="AM9" s="171" t="e">
        <f aca="false">IF((AK9+AL9=2),AL9,0)</f>
        <v>#DIV/0!</v>
      </c>
      <c r="AN9" s="167"/>
      <c r="AO9" s="164" t="e">
        <f aca="false">B9/(D9+I9+N9+S9+X9+AC9+AH9+AM9+1)</f>
        <v>#DIV/0!</v>
      </c>
      <c r="AP9" s="164" t="e">
        <f aca="false">IF($AN$34&gt;0,1,0)</f>
        <v>#DIV/0!</v>
      </c>
      <c r="AQ9" s="172" t="e">
        <f aca="false">IF(AO9=MAX($AO$5:$AO$31),1,0)</f>
        <v>#DIV/0!</v>
      </c>
      <c r="AR9" s="173" t="e">
        <f aca="false">IF((AP9+AQ9=2),AQ9,0)</f>
        <v>#DIV/0!</v>
      </c>
      <c r="AS9" s="174"/>
      <c r="AT9" s="164" t="e">
        <f aca="false">B9/(D9+I9+N9+S9+X9+AC9+AH9+AM9+AR9+1)</f>
        <v>#DIV/0!</v>
      </c>
      <c r="AU9" s="164" t="e">
        <f aca="false">IF($AS$34&gt;0,1,0)</f>
        <v>#DIV/0!</v>
      </c>
      <c r="AV9" s="172" t="e">
        <f aca="false">IF(AT9=MAX($AT$5:$AT$32),1,0)</f>
        <v>#DIV/0!</v>
      </c>
      <c r="AW9" s="173" t="e">
        <f aca="false">IF((AU9+AV9=2),AV9,0)</f>
        <v>#DIV/0!</v>
      </c>
      <c r="AX9" s="174"/>
      <c r="AY9" s="164" t="e">
        <f aca="false">B9/(D9+I9+N9+S9+X9+AC9+AH9+AM9+AR9+AW9+1)</f>
        <v>#DIV/0!</v>
      </c>
      <c r="AZ9" s="164" t="e">
        <f aca="false">IF($AX$34&gt;0,1,0)</f>
        <v>#DIV/0!</v>
      </c>
      <c r="BA9" s="172" t="e">
        <f aca="false">IF(AY9=MAX($AY$5:$AY$32),1,0)</f>
        <v>#DIV/0!</v>
      </c>
      <c r="BB9" s="173" t="e">
        <f aca="false">IF((AZ9+BA9=2),BA9,0)</f>
        <v>#DIV/0!</v>
      </c>
      <c r="BC9" s="174"/>
      <c r="BD9" s="164" t="e">
        <f aca="false">B9/(D9+I9+N9+S9+X9+AC9+AH9+AM9+AR9+AW9+BB9+1)</f>
        <v>#DIV/0!</v>
      </c>
      <c r="BE9" s="164" t="e">
        <f aca="false">IF($BC$34&gt;0,1,0)</f>
        <v>#DIV/0!</v>
      </c>
      <c r="BF9" s="172" t="e">
        <f aca="false">IF(BD9=MAX($BD$5:$BD$32),1,0)</f>
        <v>#DIV/0!</v>
      </c>
      <c r="BG9" s="173" t="e">
        <f aca="false">IF((BE9+BF9=2),BF9,0)</f>
        <v>#DIV/0!</v>
      </c>
      <c r="BH9" s="167"/>
      <c r="BI9" s="164" t="e">
        <f aca="false">B9/(D9+I9+N9+S9+X9+AC9+AH9+AM9+AR9+AW9+BB9+BG9+1)</f>
        <v>#DIV/0!</v>
      </c>
      <c r="BJ9" s="164" t="e">
        <f aca="false">IF($BH$34&gt;0,1,0)</f>
        <v>#DIV/0!</v>
      </c>
      <c r="BK9" s="165" t="e">
        <f aca="false">IF(BI9=MAX($BI$5:$BI$32),1,0)</f>
        <v>#DIV/0!</v>
      </c>
      <c r="BL9" s="166" t="e">
        <f aca="false">IF((BJ9+BK9=2),BK9,0)</f>
        <v>#DIV/0!</v>
      </c>
      <c r="BM9" s="167"/>
      <c r="BN9" s="164" t="e">
        <f aca="false">B9/(D9+I9+N9+S9+X9+AC9+AH9+AM9+AR9+AW9+BB9+BG9+BL9+1)</f>
        <v>#DIV/0!</v>
      </c>
      <c r="BO9" s="164" t="e">
        <f aca="false">IF($BM$34&gt;0,1,0)</f>
        <v>#DIV/0!</v>
      </c>
      <c r="BP9" s="165" t="e">
        <f aca="false">IF(BN9=MAX($BN$5:$BN$32),1,0)</f>
        <v>#DIV/0!</v>
      </c>
      <c r="BQ9" s="166" t="e">
        <f aca="false">IF((BO9+BP9=2),BP9,0)</f>
        <v>#DIV/0!</v>
      </c>
      <c r="BR9" s="167"/>
      <c r="BS9" s="164" t="e">
        <f aca="false">B9/(D9+I9+N9+S9+X9+AC9+AH9+AM9+AR9+AW9+BB9+BG9+BL9+BQ9+1)</f>
        <v>#DIV/0!</v>
      </c>
      <c r="BT9" s="164" t="e">
        <f aca="false">IF($BR$34&gt;0,1,0)</f>
        <v>#DIV/0!</v>
      </c>
      <c r="BU9" s="165" t="e">
        <f aca="false">IF(BS9=MAX($BS$5:$BS$32),1,0)</f>
        <v>#DIV/0!</v>
      </c>
      <c r="BV9" s="166" t="e">
        <f aca="false">IF((BT9+BU9=2),BU9,0)</f>
        <v>#DIV/0!</v>
      </c>
      <c r="BW9" s="175"/>
    </row>
    <row r="10" customFormat="false" ht="15" hidden="false" customHeight="false" outlineLevel="0" collapsed="false">
      <c r="A10" s="148" t="n">
        <v>6</v>
      </c>
      <c r="B10" s="159" t="e">
        <f aca="false">IF('repartition des sièges'!Q32="O",+'repartition des sièges'!C32,0)</f>
        <v>#DIV/0!</v>
      </c>
      <c r="C10" s="180" t="e">
        <f aca="false">B10/$B$36</f>
        <v>#DIV/0!</v>
      </c>
      <c r="D10" s="162" t="e">
        <f aca="false">ROUNDDOWN(C10,0)</f>
        <v>#DIV/0!</v>
      </c>
      <c r="E10" s="163" t="e">
        <f aca="false">D10+I10+N10+S10+X10+AC10+AH10+AM10+AR10+AW10+BB10+BG10+BL10+BQ10+BV10</f>
        <v>#DIV/0!</v>
      </c>
      <c r="F10" s="164" t="e">
        <f aca="false">B10/(D10+1)</f>
        <v>#DIV/0!</v>
      </c>
      <c r="G10" s="164" t="e">
        <f aca="false">IF($D$34&gt;0,1,0)</f>
        <v>#DIV/0!</v>
      </c>
      <c r="H10" s="165" t="e">
        <f aca="false">IF(F10=MAX($F$5:$F$32),1,0)</f>
        <v>#DIV/0!</v>
      </c>
      <c r="I10" s="166" t="e">
        <f aca="false">IF($D$34&gt;0,IF(H10&lt;1,0,H10),0)</f>
        <v>#DIV/0!</v>
      </c>
      <c r="J10" s="167" t="e">
        <f aca="false">+IF($J$34&gt;0,$J$34,"0")</f>
        <v>#DIV/0!</v>
      </c>
      <c r="K10" s="164" t="e">
        <f aca="false">B10/(D10+I10+1)</f>
        <v>#DIV/0!</v>
      </c>
      <c r="L10" s="164" t="e">
        <f aca="false">IF($J$34&gt;0,1,0)</f>
        <v>#DIV/0!</v>
      </c>
      <c r="M10" s="165" t="e">
        <f aca="false">IF(K10=MAX($K$5:$K37),1,0)</f>
        <v>#DIV/0!</v>
      </c>
      <c r="N10" s="166" t="e">
        <f aca="false">IF((L10+M10=2),M10,0)</f>
        <v>#DIV/0!</v>
      </c>
      <c r="O10" s="167"/>
      <c r="P10" s="164" t="e">
        <f aca="false">B10/(D10+I10+N10+1)</f>
        <v>#DIV/0!</v>
      </c>
      <c r="Q10" s="164" t="e">
        <f aca="false">IF($O$34&gt;0,1,0)</f>
        <v>#DIV/0!</v>
      </c>
      <c r="R10" s="165" t="e">
        <f aca="false">IF(P10=MAX($P$5:$P$32),1,0)</f>
        <v>#DIV/0!</v>
      </c>
      <c r="S10" s="166" t="e">
        <f aca="false">IF((R10+Q10=2),R10,0)</f>
        <v>#DIV/0!</v>
      </c>
      <c r="T10" s="167"/>
      <c r="U10" s="164" t="e">
        <f aca="false">B10/(D10+I10+N10+S10+1)</f>
        <v>#DIV/0!</v>
      </c>
      <c r="V10" s="164" t="e">
        <f aca="false">IF($T$34&gt;0,1,0)</f>
        <v>#DIV/0!</v>
      </c>
      <c r="W10" s="165" t="e">
        <f aca="false">IF(U10=MAX($U$5:$U$32),1,0)</f>
        <v>#DIV/0!</v>
      </c>
      <c r="X10" s="166" t="e">
        <f aca="false">IF((W10+V10=2),W10,0)</f>
        <v>#DIV/0!</v>
      </c>
      <c r="Y10" s="167"/>
      <c r="Z10" s="164" t="e">
        <f aca="false">B10/(D10+I10+N10+S10+X10+1)</f>
        <v>#DIV/0!</v>
      </c>
      <c r="AA10" s="164" t="e">
        <f aca="false">IF($Y$34&gt;0,1,0)</f>
        <v>#DIV/0!</v>
      </c>
      <c r="AB10" s="165" t="e">
        <f aca="false">IF(Z10=MAX($Z$5:$Z$32),1,0)</f>
        <v>#DIV/0!</v>
      </c>
      <c r="AC10" s="166" t="e">
        <f aca="false">IF((AB10+AA10=2),AB10,0)</f>
        <v>#DIV/0!</v>
      </c>
      <c r="AD10" s="167"/>
      <c r="AE10" s="164" t="e">
        <f aca="false">B10/(D10+I10+N10+S10+X10+AC10+1)</f>
        <v>#DIV/0!</v>
      </c>
      <c r="AF10" s="164" t="e">
        <f aca="false">IF($AD$34&gt;0,1,0)</f>
        <v>#DIV/0!</v>
      </c>
      <c r="AG10" s="165" t="e">
        <f aca="false">IF(AE10=MAX($AE$5:$AE$32),1,0)</f>
        <v>#DIV/0!</v>
      </c>
      <c r="AH10" s="166" t="e">
        <f aca="false">IF((AF10+AG10=2),AG10,0)</f>
        <v>#DIV/0!</v>
      </c>
      <c r="AI10" s="168" t="e">
        <f aca="false">B10/(D10+I10+N10+S10+X10+AC10+AH10+1)</f>
        <v>#DIV/0!</v>
      </c>
      <c r="AJ10" s="169" t="e">
        <f aca="false">B10/(D10+I10+N10+S10+X10+AC10+AH10+1)</f>
        <v>#DIV/0!</v>
      </c>
      <c r="AK10" s="169" t="e">
        <f aca="false">IF($AI$34&gt;0,1,0)</f>
        <v>#DIV/0!</v>
      </c>
      <c r="AL10" s="170" t="e">
        <f aca="false">IF(AJ10=MAX($AJ$5:$AJ$32),1,0)</f>
        <v>#DIV/0!</v>
      </c>
      <c r="AM10" s="171" t="e">
        <f aca="false">IF((AK10+AL10=2),AL10,0)</f>
        <v>#DIV/0!</v>
      </c>
      <c r="AN10" s="167"/>
      <c r="AO10" s="164" t="e">
        <f aca="false">B10/(D10+I10+N10+S10+X10+AC10+AH10+AM10+1)</f>
        <v>#DIV/0!</v>
      </c>
      <c r="AP10" s="164" t="e">
        <f aca="false">IF($AN$34&gt;0,1,0)</f>
        <v>#DIV/0!</v>
      </c>
      <c r="AQ10" s="172" t="e">
        <f aca="false">IF(AO10=MAX($AO$5:$AO$31),1,0)</f>
        <v>#DIV/0!</v>
      </c>
      <c r="AR10" s="173" t="e">
        <f aca="false">IF((AP10+AQ10=2),AQ10,0)</f>
        <v>#DIV/0!</v>
      </c>
      <c r="AS10" s="174"/>
      <c r="AT10" s="164" t="e">
        <f aca="false">B10/(D10+I10+N10+S10+X10+AC10+AH10+AM10+AR10+1)</f>
        <v>#DIV/0!</v>
      </c>
      <c r="AU10" s="164" t="e">
        <f aca="false">IF($AS$34&gt;0,1,0)</f>
        <v>#DIV/0!</v>
      </c>
      <c r="AV10" s="172" t="e">
        <f aca="false">IF(AT10=MAX($AT$5:$AT$32),1,0)</f>
        <v>#DIV/0!</v>
      </c>
      <c r="AW10" s="173" t="e">
        <f aca="false">IF((AU10+AV10=2),AV10,0)</f>
        <v>#DIV/0!</v>
      </c>
      <c r="AX10" s="174"/>
      <c r="AY10" s="164" t="e">
        <f aca="false">B10/(D10+I10+N10+S10+X10+AC10+AH10+AM10+AR10+AW10+1)</f>
        <v>#DIV/0!</v>
      </c>
      <c r="AZ10" s="164" t="e">
        <f aca="false">IF($AX$34&gt;0,1,0)</f>
        <v>#DIV/0!</v>
      </c>
      <c r="BA10" s="172" t="e">
        <f aca="false">IF(AY10=MAX($AY$5:$AY$32),1,0)</f>
        <v>#DIV/0!</v>
      </c>
      <c r="BB10" s="173" t="e">
        <f aca="false">IF((AZ10+BA10=2),BA10,0)</f>
        <v>#DIV/0!</v>
      </c>
      <c r="BC10" s="174"/>
      <c r="BD10" s="164" t="e">
        <f aca="false">B10/(D10+I10+N10+S10+X10+AC10+AH10+AM10+AR10+AW10+BB10+1)</f>
        <v>#DIV/0!</v>
      </c>
      <c r="BE10" s="164" t="e">
        <f aca="false">IF($BC$34&gt;0,1,0)</f>
        <v>#DIV/0!</v>
      </c>
      <c r="BF10" s="172" t="e">
        <f aca="false">IF(BD10=MAX($BD$5:$BD$32),1,0)</f>
        <v>#DIV/0!</v>
      </c>
      <c r="BG10" s="173" t="e">
        <f aca="false">IF((BE10+BF10=2),BF10,0)</f>
        <v>#DIV/0!</v>
      </c>
      <c r="BH10" s="167"/>
      <c r="BI10" s="164" t="e">
        <f aca="false">B10/(D10+I10+N10+S10+X10+AC10+AH10+AM10+AR10+AW10+BB10+BG10+1)</f>
        <v>#DIV/0!</v>
      </c>
      <c r="BJ10" s="164" t="e">
        <f aca="false">IF($BH$34&gt;0,1,0)</f>
        <v>#DIV/0!</v>
      </c>
      <c r="BK10" s="165" t="e">
        <f aca="false">IF(BI10=MAX($BI$5:$BI$32),1,0)</f>
        <v>#DIV/0!</v>
      </c>
      <c r="BL10" s="166" t="e">
        <f aca="false">IF((BJ10+BK10=2),BK10,0)</f>
        <v>#DIV/0!</v>
      </c>
      <c r="BM10" s="167"/>
      <c r="BN10" s="164" t="e">
        <f aca="false">B10/(D10+I10+N10+S10+X10+AC10+AH10+AM10+AR10+AW10+BB10+BG10+BL10+1)</f>
        <v>#DIV/0!</v>
      </c>
      <c r="BO10" s="164" t="e">
        <f aca="false">IF($BM$34&gt;0,1,0)</f>
        <v>#DIV/0!</v>
      </c>
      <c r="BP10" s="165" t="e">
        <f aca="false">IF(BN10=MAX($BN$5:$BN$32),1,0)</f>
        <v>#DIV/0!</v>
      </c>
      <c r="BQ10" s="166" t="e">
        <f aca="false">IF((BO10+BP10=2),BP10,0)</f>
        <v>#DIV/0!</v>
      </c>
      <c r="BR10" s="167"/>
      <c r="BS10" s="164" t="e">
        <f aca="false">B10/(D10+I10+N10+S10+X10+AC10+AH10+AM10+AR10+AW10+BB10+BG10+BL10+BQ10+1)</f>
        <v>#DIV/0!</v>
      </c>
      <c r="BT10" s="164" t="e">
        <f aca="false">IF($BR$34&gt;0,1,0)</f>
        <v>#DIV/0!</v>
      </c>
      <c r="BU10" s="165" t="e">
        <f aca="false">IF(BS10=MAX($BS$5:$BS$32),1,0)</f>
        <v>#DIV/0!</v>
      </c>
      <c r="BV10" s="166" t="e">
        <f aca="false">IF((BT10+BU10=2),BU10,0)</f>
        <v>#DIV/0!</v>
      </c>
      <c r="BW10" s="175"/>
    </row>
    <row r="11" customFormat="false" ht="15" hidden="false" customHeight="false" outlineLevel="0" collapsed="false">
      <c r="A11" s="148" t="n">
        <v>7</v>
      </c>
      <c r="B11" s="159" t="e">
        <f aca="false">IF('repartition des sièges'!Q33="O",+'repartition des sièges'!C33,0)</f>
        <v>#DIV/0!</v>
      </c>
      <c r="C11" s="180" t="e">
        <f aca="false">B11/$B$36</f>
        <v>#DIV/0!</v>
      </c>
      <c r="D11" s="162" t="e">
        <f aca="false">ROUNDDOWN(C11,0)</f>
        <v>#DIV/0!</v>
      </c>
      <c r="E11" s="163" t="e">
        <f aca="false">D11+I11+N11+S11+X11+AC11+AH11+AM11+AR11+AW11+BB11+BG11+BL11+BQ11+BV11</f>
        <v>#DIV/0!</v>
      </c>
      <c r="F11" s="164" t="e">
        <f aca="false">B11/(D11+1)</f>
        <v>#DIV/0!</v>
      </c>
      <c r="G11" s="164" t="e">
        <f aca="false">IF($D$34&gt;0,1,0)</f>
        <v>#DIV/0!</v>
      </c>
      <c r="H11" s="165" t="e">
        <f aca="false">IF(F11=MAX($F$5:$F$32),1,0)</f>
        <v>#DIV/0!</v>
      </c>
      <c r="I11" s="166" t="e">
        <f aca="false">IF($D$34&gt;0,IF(H11&lt;1,0,H11),0)</f>
        <v>#DIV/0!</v>
      </c>
      <c r="J11" s="167" t="e">
        <f aca="false">+IF($J$34&gt;0,$J$34,"0")</f>
        <v>#DIV/0!</v>
      </c>
      <c r="K11" s="164" t="e">
        <f aca="false">B11/(D11+I11+1)</f>
        <v>#DIV/0!</v>
      </c>
      <c r="L11" s="164" t="e">
        <f aca="false">IF($J$34&gt;0,1,0)</f>
        <v>#DIV/0!</v>
      </c>
      <c r="M11" s="165" t="e">
        <f aca="false">IF(K11=MAX($K$5:$K37),1,0)</f>
        <v>#DIV/0!</v>
      </c>
      <c r="N11" s="166" t="e">
        <f aca="false">IF((L11+M11=2),M11,0)</f>
        <v>#DIV/0!</v>
      </c>
      <c r="O11" s="167"/>
      <c r="P11" s="164" t="e">
        <f aca="false">B11/(D11+I11+N11+1)</f>
        <v>#DIV/0!</v>
      </c>
      <c r="Q11" s="164" t="e">
        <f aca="false">IF($O$34&gt;0,1,0)</f>
        <v>#DIV/0!</v>
      </c>
      <c r="R11" s="165" t="e">
        <f aca="false">IF(P11=MAX($P$5:$P$32),1,0)</f>
        <v>#DIV/0!</v>
      </c>
      <c r="S11" s="166" t="e">
        <f aca="false">IF((R11+Q11=2),R11,0)</f>
        <v>#DIV/0!</v>
      </c>
      <c r="T11" s="167"/>
      <c r="U11" s="164" t="e">
        <f aca="false">B11/(D11+I11+N11+S11+1)</f>
        <v>#DIV/0!</v>
      </c>
      <c r="V11" s="164" t="e">
        <f aca="false">IF($T$34&gt;0,1,0)</f>
        <v>#DIV/0!</v>
      </c>
      <c r="W11" s="165" t="e">
        <f aca="false">IF(U11=MAX($U$5:$U$32),1,0)</f>
        <v>#DIV/0!</v>
      </c>
      <c r="X11" s="166" t="e">
        <f aca="false">IF((W11+V11=2),W11,0)</f>
        <v>#DIV/0!</v>
      </c>
      <c r="Y11" s="167"/>
      <c r="Z11" s="164" t="e">
        <f aca="false">B11/(D11+I11+N11+S11+X11+1)</f>
        <v>#DIV/0!</v>
      </c>
      <c r="AA11" s="164" t="e">
        <f aca="false">IF($Y$34&gt;0,1,0)</f>
        <v>#DIV/0!</v>
      </c>
      <c r="AB11" s="165" t="e">
        <f aca="false">IF(Z11=MAX($Z$5:$Z$32),1,0)</f>
        <v>#DIV/0!</v>
      </c>
      <c r="AC11" s="166" t="e">
        <f aca="false">IF((AB11+AA11=2),AB11,0)</f>
        <v>#DIV/0!</v>
      </c>
      <c r="AD11" s="167"/>
      <c r="AE11" s="164" t="e">
        <f aca="false">B11/(D11+I11+N11+S11+X11+AC11+1)</f>
        <v>#DIV/0!</v>
      </c>
      <c r="AF11" s="164" t="e">
        <f aca="false">IF($AD$34&gt;0,1,0)</f>
        <v>#DIV/0!</v>
      </c>
      <c r="AG11" s="165" t="e">
        <f aca="false">IF(AE11=MAX($AE$5:$AE$32),1,0)</f>
        <v>#DIV/0!</v>
      </c>
      <c r="AH11" s="166" t="e">
        <f aca="false">IF((AF11+AG11=2),AG11,0)</f>
        <v>#DIV/0!</v>
      </c>
      <c r="AI11" s="168" t="e">
        <f aca="false">B11/(D11+I11+N11+S11+X11+AC11+AH11+1)</f>
        <v>#DIV/0!</v>
      </c>
      <c r="AJ11" s="169" t="e">
        <f aca="false">B11/(D11+I11+N11+S11+X11+AC11+AH11+1)</f>
        <v>#DIV/0!</v>
      </c>
      <c r="AK11" s="169" t="e">
        <f aca="false">IF($AI$34&gt;0,1,0)</f>
        <v>#DIV/0!</v>
      </c>
      <c r="AL11" s="170" t="e">
        <f aca="false">IF(AJ11=MAX($AJ$5:$AJ$32),1,0)</f>
        <v>#DIV/0!</v>
      </c>
      <c r="AM11" s="171" t="e">
        <f aca="false">IF((AK11+AL11=2),AL11,0)</f>
        <v>#DIV/0!</v>
      </c>
      <c r="AN11" s="167"/>
      <c r="AO11" s="164" t="e">
        <f aca="false">B11/(D11+I11+N11+S11+X11+AC11+AH11+AM11+1)</f>
        <v>#DIV/0!</v>
      </c>
      <c r="AP11" s="164" t="e">
        <f aca="false">IF($AN$34&gt;0,1,0)</f>
        <v>#DIV/0!</v>
      </c>
      <c r="AQ11" s="172" t="e">
        <f aca="false">IF(AO11=MAX($AO$5:$AO$31),1,0)</f>
        <v>#DIV/0!</v>
      </c>
      <c r="AR11" s="173" t="e">
        <f aca="false">IF((AP11+AQ11=2),AQ11,0)</f>
        <v>#DIV/0!</v>
      </c>
      <c r="AS11" s="174"/>
      <c r="AT11" s="164" t="e">
        <f aca="false">B11/(D11+I11+N11+S11+X11+AC11+AH11+AM11+AR11+1)</f>
        <v>#DIV/0!</v>
      </c>
      <c r="AU11" s="164" t="e">
        <f aca="false">IF($AS$34&gt;0,1,0)</f>
        <v>#DIV/0!</v>
      </c>
      <c r="AV11" s="172" t="e">
        <f aca="false">IF(AT11=MAX($AT$5:$AT$32),1,0)</f>
        <v>#DIV/0!</v>
      </c>
      <c r="AW11" s="173" t="e">
        <f aca="false">IF((AU11+AV11=2),AV11,0)</f>
        <v>#DIV/0!</v>
      </c>
      <c r="AX11" s="174"/>
      <c r="AY11" s="164" t="e">
        <f aca="false">B11/(D11+I11+N11+S11+X11+AC11+AH11+AM11+AR11+AW11+1)</f>
        <v>#DIV/0!</v>
      </c>
      <c r="AZ11" s="164" t="e">
        <f aca="false">IF($AX$34&gt;0,1,0)</f>
        <v>#DIV/0!</v>
      </c>
      <c r="BA11" s="172" t="e">
        <f aca="false">IF(AY11=MAX($AY$5:$AY$32),1,0)</f>
        <v>#DIV/0!</v>
      </c>
      <c r="BB11" s="173" t="e">
        <f aca="false">IF((AZ11+BA11=2),BA11,0)</f>
        <v>#DIV/0!</v>
      </c>
      <c r="BC11" s="174"/>
      <c r="BD11" s="164" t="e">
        <f aca="false">B11/(D11+I11+N11+S11+X11+AC11+AH11+AM11+AR11+AW11+BB11+1)</f>
        <v>#DIV/0!</v>
      </c>
      <c r="BE11" s="164" t="e">
        <f aca="false">IF($BC$34&gt;0,1,0)</f>
        <v>#DIV/0!</v>
      </c>
      <c r="BF11" s="172" t="e">
        <f aca="false">IF(BD11=MAX($BD$5:$BD$32),1,0)</f>
        <v>#DIV/0!</v>
      </c>
      <c r="BG11" s="173" t="e">
        <f aca="false">IF((BE11+BF11=2),BF11,0)</f>
        <v>#DIV/0!</v>
      </c>
      <c r="BH11" s="167"/>
      <c r="BI11" s="164" t="e">
        <f aca="false">B11/(D11+I11+N11+S11+X11+AC11+AH11+AM11+AR11+AW11+BB11+BG11+1)</f>
        <v>#DIV/0!</v>
      </c>
      <c r="BJ11" s="164" t="e">
        <f aca="false">IF($BH$34&gt;0,1,0)</f>
        <v>#DIV/0!</v>
      </c>
      <c r="BK11" s="165" t="e">
        <f aca="false">IF(BI11=MAX($BI$5:$BI$32),1,0)</f>
        <v>#DIV/0!</v>
      </c>
      <c r="BL11" s="166" t="e">
        <f aca="false">IF((BJ11+BK11=2),BK11,0)</f>
        <v>#DIV/0!</v>
      </c>
      <c r="BM11" s="167"/>
      <c r="BN11" s="164" t="e">
        <f aca="false">B11/(D11+I11+N11+S11+X11+AC11+AH11+AM11+AR11+AW11+BB11+BG11+BL11+1)</f>
        <v>#DIV/0!</v>
      </c>
      <c r="BO11" s="164" t="e">
        <f aca="false">IF($BM$34&gt;0,1,0)</f>
        <v>#DIV/0!</v>
      </c>
      <c r="BP11" s="165" t="e">
        <f aca="false">IF(BN11=MAX($BN$5:$BN$32),1,0)</f>
        <v>#DIV/0!</v>
      </c>
      <c r="BQ11" s="166" t="e">
        <f aca="false">IF((BO11+BP11=2),BP11,0)</f>
        <v>#DIV/0!</v>
      </c>
      <c r="BR11" s="167"/>
      <c r="BS11" s="164" t="e">
        <f aca="false">B11/(D11+I11+N11+S11+X11+AC11+AH11+AM11+AR11+AW11+BB11+BG11+BL11+BQ11+1)</f>
        <v>#DIV/0!</v>
      </c>
      <c r="BT11" s="164" t="e">
        <f aca="false">IF($BR$34&gt;0,1,0)</f>
        <v>#DIV/0!</v>
      </c>
      <c r="BU11" s="165" t="e">
        <f aca="false">IF(BS11=MAX($BS$5:$BS$32),1,0)</f>
        <v>#DIV/0!</v>
      </c>
      <c r="BV11" s="166" t="e">
        <f aca="false">IF((BT11+BU11=2),BU11,0)</f>
        <v>#DIV/0!</v>
      </c>
      <c r="BW11" s="175"/>
    </row>
    <row r="12" customFormat="false" ht="15" hidden="false" customHeight="false" outlineLevel="0" collapsed="false">
      <c r="A12" s="148" t="n">
        <v>8</v>
      </c>
      <c r="B12" s="159" t="e">
        <f aca="false">IF('repartition des sièges'!Q34="O",+'repartition des sièges'!C34,0)</f>
        <v>#DIV/0!</v>
      </c>
      <c r="C12" s="180" t="e">
        <f aca="false">B12/$B$36</f>
        <v>#DIV/0!</v>
      </c>
      <c r="D12" s="162" t="e">
        <f aca="false">ROUNDDOWN(C12,0)</f>
        <v>#DIV/0!</v>
      </c>
      <c r="E12" s="163" t="e">
        <f aca="false">D12+I12+N12+S12+X12+AC12+AH12+AM12+AR12+AW12+BB12+BG12+BL12+BQ12+BV12</f>
        <v>#DIV/0!</v>
      </c>
      <c r="F12" s="164" t="e">
        <f aca="false">B12/(D12+1)</f>
        <v>#DIV/0!</v>
      </c>
      <c r="G12" s="164" t="e">
        <f aca="false">IF($D$34&gt;0,1,0)</f>
        <v>#DIV/0!</v>
      </c>
      <c r="H12" s="165" t="e">
        <f aca="false">IF(F12=MAX($F$5:$F$32),1,0)</f>
        <v>#DIV/0!</v>
      </c>
      <c r="I12" s="166" t="e">
        <f aca="false">IF($D$34&gt;0,IF(H12&lt;1,0,H12),0)</f>
        <v>#DIV/0!</v>
      </c>
      <c r="J12" s="167" t="e">
        <f aca="false">+IF($J$34&gt;0,$J$34,"0")</f>
        <v>#DIV/0!</v>
      </c>
      <c r="K12" s="164" t="e">
        <f aca="false">B12/(D12+I12+1)</f>
        <v>#DIV/0!</v>
      </c>
      <c r="L12" s="164" t="e">
        <f aca="false">IF($J$34&gt;0,1,0)</f>
        <v>#DIV/0!</v>
      </c>
      <c r="M12" s="165" t="e">
        <f aca="false">IF(K12=MAX($K$5:$K37),1,0)</f>
        <v>#DIV/0!</v>
      </c>
      <c r="N12" s="166" t="e">
        <f aca="false">IF((L12+M12=2),M12,0)</f>
        <v>#DIV/0!</v>
      </c>
      <c r="O12" s="167"/>
      <c r="P12" s="164" t="e">
        <f aca="false">B12/(D12+I12+N12+1)</f>
        <v>#DIV/0!</v>
      </c>
      <c r="Q12" s="164" t="e">
        <f aca="false">IF($O$34&gt;0,1,0)</f>
        <v>#DIV/0!</v>
      </c>
      <c r="R12" s="165" t="e">
        <f aca="false">IF(P12=MAX($P$5:$P$32),1,0)</f>
        <v>#DIV/0!</v>
      </c>
      <c r="S12" s="166" t="e">
        <f aca="false">IF((R12+Q12=2),R12,0)</f>
        <v>#DIV/0!</v>
      </c>
      <c r="T12" s="167"/>
      <c r="U12" s="164" t="e">
        <f aca="false">B12/(D12+I12+N12+S12+1)</f>
        <v>#DIV/0!</v>
      </c>
      <c r="V12" s="164" t="e">
        <f aca="false">IF($T$34&gt;0,1,0)</f>
        <v>#DIV/0!</v>
      </c>
      <c r="W12" s="165" t="e">
        <f aca="false">IF(U12=MAX($U$5:$U$32),1,0)</f>
        <v>#DIV/0!</v>
      </c>
      <c r="X12" s="166" t="e">
        <f aca="false">IF((W12+V12=2),W12,0)</f>
        <v>#DIV/0!</v>
      </c>
      <c r="Y12" s="167"/>
      <c r="Z12" s="164" t="e">
        <f aca="false">B12/(D12+I12+N12+S12+X12+1)</f>
        <v>#DIV/0!</v>
      </c>
      <c r="AA12" s="164" t="e">
        <f aca="false">IF($Y$34&gt;0,1,0)</f>
        <v>#DIV/0!</v>
      </c>
      <c r="AB12" s="165" t="e">
        <f aca="false">IF(Z12=MAX($Z$5:$Z$32),1,0)</f>
        <v>#DIV/0!</v>
      </c>
      <c r="AC12" s="166" t="e">
        <f aca="false">IF((AB12+AA12=2),AB12,0)</f>
        <v>#DIV/0!</v>
      </c>
      <c r="AD12" s="167"/>
      <c r="AE12" s="164" t="e">
        <f aca="false">B12/(D12+I12+N12+S12+X12+AC12+1)</f>
        <v>#DIV/0!</v>
      </c>
      <c r="AF12" s="164" t="e">
        <f aca="false">IF($AD$34&gt;0,1,0)</f>
        <v>#DIV/0!</v>
      </c>
      <c r="AG12" s="165" t="e">
        <f aca="false">IF(AE12=MAX($AE$5:$AE$32),1,0)</f>
        <v>#DIV/0!</v>
      </c>
      <c r="AH12" s="166" t="e">
        <f aca="false">IF((AF12+AG12=2),AG12,0)</f>
        <v>#DIV/0!</v>
      </c>
      <c r="AI12" s="168" t="e">
        <f aca="false">B12/(D12+I12+N12+S12+X12+AC12+AH12+1)</f>
        <v>#DIV/0!</v>
      </c>
      <c r="AJ12" s="169" t="e">
        <f aca="false">B12/(D12+I12+N12+S12+X12+AC12+AH12+1)</f>
        <v>#DIV/0!</v>
      </c>
      <c r="AK12" s="169" t="e">
        <f aca="false">IF($AI$34&gt;0,1,0)</f>
        <v>#DIV/0!</v>
      </c>
      <c r="AL12" s="170" t="e">
        <f aca="false">IF(AJ12=MAX($AJ$5:$AJ$32),1,0)</f>
        <v>#DIV/0!</v>
      </c>
      <c r="AM12" s="171" t="e">
        <f aca="false">IF((AK12+AL12=2),AL12,0)</f>
        <v>#DIV/0!</v>
      </c>
      <c r="AN12" s="167"/>
      <c r="AO12" s="164" t="e">
        <f aca="false">B12/(D12+I12+N12+S12+X12+AC12+AH12+AM12+1)</f>
        <v>#DIV/0!</v>
      </c>
      <c r="AP12" s="164" t="e">
        <f aca="false">IF($AN$34&gt;0,1,0)</f>
        <v>#DIV/0!</v>
      </c>
      <c r="AQ12" s="172" t="e">
        <f aca="false">IF(AO12=MAX($AO$5:$AO$31),1,0)</f>
        <v>#DIV/0!</v>
      </c>
      <c r="AR12" s="173" t="e">
        <f aca="false">IF((AP12+AQ12=2),AQ12,0)</f>
        <v>#DIV/0!</v>
      </c>
      <c r="AS12" s="174"/>
      <c r="AT12" s="164" t="e">
        <f aca="false">B12/(D12+I12+N12+S12+X12+AC12+AH12+AM12+AR12+1)</f>
        <v>#DIV/0!</v>
      </c>
      <c r="AU12" s="164" t="e">
        <f aca="false">IF($AS$34&gt;0,1,0)</f>
        <v>#DIV/0!</v>
      </c>
      <c r="AV12" s="172" t="e">
        <f aca="false">IF(AT12=MAX($AT$5:$AT$32),1,0)</f>
        <v>#DIV/0!</v>
      </c>
      <c r="AW12" s="173" t="e">
        <f aca="false">IF((AU12+AV12=2),AV12,0)</f>
        <v>#DIV/0!</v>
      </c>
      <c r="AX12" s="174"/>
      <c r="AY12" s="164" t="e">
        <f aca="false">B12/(D12+I12+N12+S12+X12+AC12+AH12+AM12+AR12+AW12+1)</f>
        <v>#DIV/0!</v>
      </c>
      <c r="AZ12" s="164" t="e">
        <f aca="false">IF($AX$34&gt;0,1,0)</f>
        <v>#DIV/0!</v>
      </c>
      <c r="BA12" s="172" t="e">
        <f aca="false">IF(AY12=MAX($AY$5:$AY$32),1,0)</f>
        <v>#DIV/0!</v>
      </c>
      <c r="BB12" s="173" t="e">
        <f aca="false">IF((AZ12+BA12=2),BA12,0)</f>
        <v>#DIV/0!</v>
      </c>
      <c r="BC12" s="174"/>
      <c r="BD12" s="164" t="e">
        <f aca="false">B12/(D12+I12+N12+S12+X12+AC12+AH12+AM12+AR12+AW12+BB12+1)</f>
        <v>#DIV/0!</v>
      </c>
      <c r="BE12" s="164" t="e">
        <f aca="false">IF($BC$34&gt;0,1,0)</f>
        <v>#DIV/0!</v>
      </c>
      <c r="BF12" s="172" t="e">
        <f aca="false">IF(BD12=MAX($BD$5:$BD$32),1,0)</f>
        <v>#DIV/0!</v>
      </c>
      <c r="BG12" s="173" t="e">
        <f aca="false">IF((BE12+BF12=2),BF12,0)</f>
        <v>#DIV/0!</v>
      </c>
      <c r="BH12" s="167"/>
      <c r="BI12" s="164" t="e">
        <f aca="false">B12/(D12+I12+N12+S12+X12+AC12+AH12+AM12+AR12+AW12+BB12+BG12+1)</f>
        <v>#DIV/0!</v>
      </c>
      <c r="BJ12" s="164" t="e">
        <f aca="false">IF($BH$34&gt;0,1,0)</f>
        <v>#DIV/0!</v>
      </c>
      <c r="BK12" s="165" t="e">
        <f aca="false">IF(BI12=MAX($BI$5:$BI$32),1,0)</f>
        <v>#DIV/0!</v>
      </c>
      <c r="BL12" s="166" t="e">
        <f aca="false">IF((BJ12+BK12=2),BK12,0)</f>
        <v>#DIV/0!</v>
      </c>
      <c r="BM12" s="167"/>
      <c r="BN12" s="164" t="e">
        <f aca="false">B12/(D12+I12+N12+S12+X12+AC12+AH12+AM12+AR12+AW12+BB12+BG12+BL12+1)</f>
        <v>#DIV/0!</v>
      </c>
      <c r="BO12" s="164" t="e">
        <f aca="false">IF($BM$34&gt;0,1,0)</f>
        <v>#DIV/0!</v>
      </c>
      <c r="BP12" s="165" t="e">
        <f aca="false">IF(BN12=MAX($BN$5:$BN$32),1,0)</f>
        <v>#DIV/0!</v>
      </c>
      <c r="BQ12" s="166" t="e">
        <f aca="false">IF((BO12+BP12=2),BP12,0)</f>
        <v>#DIV/0!</v>
      </c>
      <c r="BR12" s="167"/>
      <c r="BS12" s="164" t="e">
        <f aca="false">B12/(D12+I12+N12+S12+X12+AC12+AH12+AM12+AR12+AW12+BB12+BG12+BL12+BQ12+1)</f>
        <v>#DIV/0!</v>
      </c>
      <c r="BT12" s="164" t="e">
        <f aca="false">IF($BR$34&gt;0,1,0)</f>
        <v>#DIV/0!</v>
      </c>
      <c r="BU12" s="165" t="e">
        <f aca="false">IF(BS12=MAX($BS$5:$BS$32),1,0)</f>
        <v>#DIV/0!</v>
      </c>
      <c r="BV12" s="166" t="e">
        <f aca="false">IF((BT12+BU12=2),BU12,0)</f>
        <v>#DIV/0!</v>
      </c>
      <c r="BW12" s="175"/>
    </row>
    <row r="13" customFormat="false" ht="15" hidden="false" customHeight="false" outlineLevel="0" collapsed="false">
      <c r="A13" s="148" t="n">
        <v>9</v>
      </c>
      <c r="B13" s="159" t="e">
        <f aca="false">IF('repartition des sièges'!Q35="O",+'repartition des sièges'!C35,0)</f>
        <v>#DIV/0!</v>
      </c>
      <c r="C13" s="180" t="e">
        <f aca="false">B13/$B$36</f>
        <v>#DIV/0!</v>
      </c>
      <c r="D13" s="162" t="e">
        <f aca="false">ROUNDDOWN(C13,0)</f>
        <v>#DIV/0!</v>
      </c>
      <c r="E13" s="163" t="e">
        <f aca="false">D13+I13+N13+S13+X13+AC13+AH13+AM13+AR13+AW13+BB13+BG13+BL13+BQ13+BV13</f>
        <v>#DIV/0!</v>
      </c>
      <c r="F13" s="164" t="e">
        <f aca="false">B13/(D13+1)</f>
        <v>#DIV/0!</v>
      </c>
      <c r="G13" s="164" t="e">
        <f aca="false">IF($D$34&gt;0,1,0)</f>
        <v>#DIV/0!</v>
      </c>
      <c r="H13" s="165" t="e">
        <f aca="false">IF(F13=MAX($F$5:$F$32),1,0)</f>
        <v>#DIV/0!</v>
      </c>
      <c r="I13" s="166" t="e">
        <f aca="false">IF($D$34&gt;0,IF(H13&lt;1,0,H13),0)</f>
        <v>#DIV/0!</v>
      </c>
      <c r="J13" s="167" t="e">
        <f aca="false">+IF($J$34&gt;0,$J$34,"0")</f>
        <v>#DIV/0!</v>
      </c>
      <c r="K13" s="164" t="e">
        <f aca="false">B13/(D13+I13+1)</f>
        <v>#DIV/0!</v>
      </c>
      <c r="L13" s="164" t="e">
        <f aca="false">IF($J$34&gt;0,1,0)</f>
        <v>#DIV/0!</v>
      </c>
      <c r="M13" s="165" t="e">
        <f aca="false">IF(K13=MAX($K$5:$K37),1,0)</f>
        <v>#DIV/0!</v>
      </c>
      <c r="N13" s="166" t="e">
        <f aca="false">IF((L13+M13=2),M13,0)</f>
        <v>#DIV/0!</v>
      </c>
      <c r="O13" s="176"/>
      <c r="P13" s="164" t="e">
        <f aca="false">B13/(D13+I13+N13+1)</f>
        <v>#DIV/0!</v>
      </c>
      <c r="Q13" s="164" t="e">
        <f aca="false">IF($O$34&gt;0,1,0)</f>
        <v>#DIV/0!</v>
      </c>
      <c r="R13" s="165" t="e">
        <f aca="false">IF(P13=MAX($P$5:$P$32),1,0)</f>
        <v>#DIV/0!</v>
      </c>
      <c r="S13" s="166" t="e">
        <f aca="false">IF((R13+Q13=2),R13,0)</f>
        <v>#DIV/0!</v>
      </c>
      <c r="T13" s="167"/>
      <c r="U13" s="164" t="e">
        <f aca="false">B13/(D13+I13+N13+S13+1)</f>
        <v>#DIV/0!</v>
      </c>
      <c r="V13" s="164" t="e">
        <f aca="false">IF($T$34&gt;0,1,0)</f>
        <v>#DIV/0!</v>
      </c>
      <c r="W13" s="165" t="e">
        <f aca="false">IF(U13=MAX($U$5:$U$32),1,0)</f>
        <v>#DIV/0!</v>
      </c>
      <c r="X13" s="166" t="e">
        <f aca="false">IF((W13+V13=2),W13,0)</f>
        <v>#DIV/0!</v>
      </c>
      <c r="Y13" s="167"/>
      <c r="Z13" s="164" t="e">
        <f aca="false">B13/(D13+I13+N13+S13+X13+1)</f>
        <v>#DIV/0!</v>
      </c>
      <c r="AA13" s="164" t="e">
        <f aca="false">IF($Y$34&gt;0,1,0)</f>
        <v>#DIV/0!</v>
      </c>
      <c r="AB13" s="165" t="e">
        <f aca="false">IF(Z13=MAX($Z$5:$Z$32),1,0)</f>
        <v>#DIV/0!</v>
      </c>
      <c r="AC13" s="166" t="e">
        <f aca="false">IF((AB13+AA13=2),AB13,0)</f>
        <v>#DIV/0!</v>
      </c>
      <c r="AD13" s="167"/>
      <c r="AE13" s="164" t="e">
        <f aca="false">B13/(D13+I13+N13+S13+X13+AC13+1)</f>
        <v>#DIV/0!</v>
      </c>
      <c r="AF13" s="164" t="e">
        <f aca="false">IF($AD$34&gt;0,1,0)</f>
        <v>#DIV/0!</v>
      </c>
      <c r="AG13" s="165" t="e">
        <f aca="false">IF(AE13=MAX($AE$5:$AE$32),1,0)</f>
        <v>#DIV/0!</v>
      </c>
      <c r="AH13" s="166" t="e">
        <f aca="false">IF((AF13+AG13=2),AG13,0)</f>
        <v>#DIV/0!</v>
      </c>
      <c r="AI13" s="168" t="e">
        <f aca="false">B13/(D13+I13+N13+S13+X13+AC13+AH13+1)</f>
        <v>#DIV/0!</v>
      </c>
      <c r="AJ13" s="169" t="e">
        <f aca="false">B13/(D13+I13+N13+S13+X13+AC13+AH13+1)</f>
        <v>#DIV/0!</v>
      </c>
      <c r="AK13" s="169" t="e">
        <f aca="false">IF($AI$34&gt;0,1,0)</f>
        <v>#DIV/0!</v>
      </c>
      <c r="AL13" s="170" t="e">
        <f aca="false">IF(AJ13=MAX($AJ$5:$AJ$32),1,0)</f>
        <v>#DIV/0!</v>
      </c>
      <c r="AM13" s="171" t="e">
        <f aca="false">IF((AK13+AL13=2),AL13,0)</f>
        <v>#DIV/0!</v>
      </c>
      <c r="AN13" s="167"/>
      <c r="AO13" s="164" t="e">
        <f aca="false">B13/(D13+I13+N13+S13+X13+AC13+AH13+AM13+1)</f>
        <v>#DIV/0!</v>
      </c>
      <c r="AP13" s="164" t="e">
        <f aca="false">IF($AN$34&gt;0,1,0)</f>
        <v>#DIV/0!</v>
      </c>
      <c r="AQ13" s="172" t="e">
        <f aca="false">IF(AO13=MAX($AO$5:$AO$31),1,0)</f>
        <v>#DIV/0!</v>
      </c>
      <c r="AR13" s="173" t="e">
        <f aca="false">IF((AP13+AQ13=2),AQ13,0)</f>
        <v>#DIV/0!</v>
      </c>
      <c r="AS13" s="174"/>
      <c r="AT13" s="164" t="e">
        <f aca="false">B13/(D13+I13+N13+S13+X13+AC13+AH13+AM13+AR13+1)</f>
        <v>#DIV/0!</v>
      </c>
      <c r="AU13" s="164" t="e">
        <f aca="false">IF($AS$34&gt;0,1,0)</f>
        <v>#DIV/0!</v>
      </c>
      <c r="AV13" s="172" t="e">
        <f aca="false">IF(AT13=MAX($AT$5:$AT$32),1,0)</f>
        <v>#DIV/0!</v>
      </c>
      <c r="AW13" s="173" t="e">
        <f aca="false">IF((AU13+AV13=2),AV13,0)</f>
        <v>#DIV/0!</v>
      </c>
      <c r="AX13" s="174"/>
      <c r="AY13" s="164" t="e">
        <f aca="false">B13/(D13+I13+N13+S13+X13+AC13+AH13+AM13+AR13+AW13+1)</f>
        <v>#DIV/0!</v>
      </c>
      <c r="AZ13" s="164" t="e">
        <f aca="false">IF($AX$34&gt;0,1,0)</f>
        <v>#DIV/0!</v>
      </c>
      <c r="BA13" s="172" t="e">
        <f aca="false">IF(AY13=MAX($AY$5:$AY$32),1,0)</f>
        <v>#DIV/0!</v>
      </c>
      <c r="BB13" s="173" t="e">
        <f aca="false">IF((AZ13+BA13=2),BA13,0)</f>
        <v>#DIV/0!</v>
      </c>
      <c r="BC13" s="174"/>
      <c r="BD13" s="164" t="e">
        <f aca="false">B13/(D13+I13+N13+S13+X13+AC13+AH13+AM13+AR13+AW13+BB13+1)</f>
        <v>#DIV/0!</v>
      </c>
      <c r="BE13" s="164" t="e">
        <f aca="false">IF($BC$34&gt;0,1,0)</f>
        <v>#DIV/0!</v>
      </c>
      <c r="BF13" s="172" t="e">
        <f aca="false">IF(BD13=MAX($BD$5:$BD$32),1,0)</f>
        <v>#DIV/0!</v>
      </c>
      <c r="BG13" s="173" t="e">
        <f aca="false">IF((BE13+BF13=2),BF13,0)</f>
        <v>#DIV/0!</v>
      </c>
      <c r="BH13" s="167"/>
      <c r="BI13" s="164" t="e">
        <f aca="false">B13/(D13+I13+N13+S13+X13+AC13+AH13+AM13+AR13+AW13+BB13+BG13+1)</f>
        <v>#DIV/0!</v>
      </c>
      <c r="BJ13" s="164" t="e">
        <f aca="false">IF($BH$34&gt;0,1,0)</f>
        <v>#DIV/0!</v>
      </c>
      <c r="BK13" s="165" t="e">
        <f aca="false">IF(BI13=MAX($BI$5:$BI$32),1,0)</f>
        <v>#DIV/0!</v>
      </c>
      <c r="BL13" s="166" t="e">
        <f aca="false">IF((BJ13+BK13=2),BK13,0)</f>
        <v>#DIV/0!</v>
      </c>
      <c r="BM13" s="167"/>
      <c r="BN13" s="164" t="e">
        <f aca="false">B13/(D13+I13+N13+S13+X13+AC13+AH13+AM13+AR13+AW13+BB13+BG13+BL13+1)</f>
        <v>#DIV/0!</v>
      </c>
      <c r="BO13" s="164" t="e">
        <f aca="false">IF($BM$34&gt;0,1,0)</f>
        <v>#DIV/0!</v>
      </c>
      <c r="BP13" s="165" t="e">
        <f aca="false">IF(BN13=MAX($BN$5:$BN$32),1,0)</f>
        <v>#DIV/0!</v>
      </c>
      <c r="BQ13" s="166" t="e">
        <f aca="false">IF((BO13+BP13=2),BP13,0)</f>
        <v>#DIV/0!</v>
      </c>
      <c r="BR13" s="167"/>
      <c r="BS13" s="164" t="e">
        <f aca="false">B13/(D13+I13+N13+S13+X13+AC13+AH13+AM13+AR13+AW13+BB13+BG13+BL13+BQ13+1)</f>
        <v>#DIV/0!</v>
      </c>
      <c r="BT13" s="164" t="e">
        <f aca="false">IF($BR$34&gt;0,1,0)</f>
        <v>#DIV/0!</v>
      </c>
      <c r="BU13" s="165" t="e">
        <f aca="false">IF(BS13=MAX($BS$5:$BS$32),1,0)</f>
        <v>#DIV/0!</v>
      </c>
      <c r="BV13" s="166" t="e">
        <f aca="false">IF((BT13+BU13=2),BU13,0)</f>
        <v>#DIV/0!</v>
      </c>
      <c r="BW13" s="175"/>
    </row>
    <row r="14" customFormat="false" ht="15" hidden="false" customHeight="false" outlineLevel="0" collapsed="false">
      <c r="A14" s="148" t="n">
        <v>10</v>
      </c>
      <c r="B14" s="159" t="e">
        <f aca="false">IF('repartition des sièges'!Q36="O",+'repartition des sièges'!C36,0)</f>
        <v>#DIV/0!</v>
      </c>
      <c r="C14" s="180" t="e">
        <f aca="false">B14/$B$36</f>
        <v>#DIV/0!</v>
      </c>
      <c r="D14" s="162" t="e">
        <f aca="false">ROUNDDOWN(C14,0)</f>
        <v>#DIV/0!</v>
      </c>
      <c r="E14" s="163" t="e">
        <f aca="false">D14+I14+N14+S14+X14+AC14+AH14+AM14+AR14+AW14+BB14+BG14+BL14+BQ14+BV14</f>
        <v>#DIV/0!</v>
      </c>
      <c r="F14" s="164" t="e">
        <f aca="false">B14/(D14+1)</f>
        <v>#DIV/0!</v>
      </c>
      <c r="G14" s="164" t="e">
        <f aca="false">IF($D$34&gt;0,1,0)</f>
        <v>#DIV/0!</v>
      </c>
      <c r="H14" s="165" t="e">
        <f aca="false">IF(F14=MAX($F$5:$F$32),1,0)</f>
        <v>#DIV/0!</v>
      </c>
      <c r="I14" s="166" t="e">
        <f aca="false">IF($D$34&gt;0,IF(H14&lt;1,0,H14),0)</f>
        <v>#DIV/0!</v>
      </c>
      <c r="J14" s="167" t="e">
        <f aca="false">+IF($J$34&gt;0,$J$34,"0")</f>
        <v>#DIV/0!</v>
      </c>
      <c r="K14" s="164" t="e">
        <f aca="false">B14/(D14+I14+1)</f>
        <v>#DIV/0!</v>
      </c>
      <c r="L14" s="164" t="e">
        <f aca="false">IF($J$34&gt;0,1,0)</f>
        <v>#DIV/0!</v>
      </c>
      <c r="M14" s="165" t="e">
        <f aca="false">IF(K14=MAX($K$5:$K37),1,0)</f>
        <v>#DIV/0!</v>
      </c>
      <c r="N14" s="166" t="e">
        <f aca="false">IF((L14+M14=2),M14,0)</f>
        <v>#DIV/0!</v>
      </c>
      <c r="O14" s="176"/>
      <c r="P14" s="164" t="e">
        <f aca="false">B14/(D14+I14+N14+1)</f>
        <v>#DIV/0!</v>
      </c>
      <c r="Q14" s="164" t="e">
        <f aca="false">IF($O$34&gt;0,1,0)</f>
        <v>#DIV/0!</v>
      </c>
      <c r="R14" s="165" t="e">
        <f aca="false">IF(P14=MAX($P$5:$P$32),1,0)</f>
        <v>#DIV/0!</v>
      </c>
      <c r="S14" s="166" t="e">
        <f aca="false">IF((R14+Q14=2),R14,0)</f>
        <v>#DIV/0!</v>
      </c>
      <c r="T14" s="167"/>
      <c r="U14" s="164" t="e">
        <f aca="false">B14/(D14+I14+N14+S14+1)</f>
        <v>#DIV/0!</v>
      </c>
      <c r="V14" s="164" t="e">
        <f aca="false">IF($T$34&gt;0,1,0)</f>
        <v>#DIV/0!</v>
      </c>
      <c r="W14" s="165" t="e">
        <f aca="false">IF(U14=MAX($U$5:$U$32),1,0)</f>
        <v>#DIV/0!</v>
      </c>
      <c r="X14" s="166" t="e">
        <f aca="false">IF((W14+V14=2),W14,0)</f>
        <v>#DIV/0!</v>
      </c>
      <c r="Y14" s="167"/>
      <c r="Z14" s="164" t="e">
        <f aca="false">B14/(D14+I14+N14+S14+X14+1)</f>
        <v>#DIV/0!</v>
      </c>
      <c r="AA14" s="164" t="e">
        <f aca="false">IF($Y$34&gt;0,1,0)</f>
        <v>#DIV/0!</v>
      </c>
      <c r="AB14" s="165" t="e">
        <f aca="false">IF(Z14=MAX($Z$5:$Z$32),1,0)</f>
        <v>#DIV/0!</v>
      </c>
      <c r="AC14" s="166" t="e">
        <f aca="false">IF((AB14+AA14=2),AB14,0)</f>
        <v>#DIV/0!</v>
      </c>
      <c r="AD14" s="167"/>
      <c r="AE14" s="164" t="e">
        <f aca="false">B14/(D14+I14+N14+S14+X14+AC14+1)</f>
        <v>#DIV/0!</v>
      </c>
      <c r="AF14" s="164" t="e">
        <f aca="false">IF($AD$34&gt;0,1,0)</f>
        <v>#DIV/0!</v>
      </c>
      <c r="AG14" s="165" t="e">
        <f aca="false">IF(AE14=MAX($AE$5:$AE$32),1,0)</f>
        <v>#DIV/0!</v>
      </c>
      <c r="AH14" s="166" t="e">
        <f aca="false">IF((AF14+AG14=2),AG14,0)</f>
        <v>#DIV/0!</v>
      </c>
      <c r="AI14" s="168" t="e">
        <f aca="false">B14/(D14+I14+N14+S14+X14+AC14+AH14+1)</f>
        <v>#DIV/0!</v>
      </c>
      <c r="AJ14" s="169" t="e">
        <f aca="false">B14/(D14+I14+N14+S14+X14+AC14+AH14+1)</f>
        <v>#DIV/0!</v>
      </c>
      <c r="AK14" s="169" t="e">
        <f aca="false">IF($AI$34&gt;0,1,0)</f>
        <v>#DIV/0!</v>
      </c>
      <c r="AL14" s="170" t="e">
        <f aca="false">IF(AJ14=MAX($AJ$5:$AJ$32),1,0)</f>
        <v>#DIV/0!</v>
      </c>
      <c r="AM14" s="171" t="e">
        <f aca="false">IF((AK14+AL14=2),AL14,0)</f>
        <v>#DIV/0!</v>
      </c>
      <c r="AN14" s="167"/>
      <c r="AO14" s="164" t="e">
        <f aca="false">B14/(D14+I14+N14+S14+X14+AC14+AH14+AM14+1)</f>
        <v>#DIV/0!</v>
      </c>
      <c r="AP14" s="164" t="e">
        <f aca="false">IF($AN$34&gt;0,1,0)</f>
        <v>#DIV/0!</v>
      </c>
      <c r="AQ14" s="172" t="e">
        <f aca="false">IF(AO14=MAX($AO$5:$AO$31),1,0)</f>
        <v>#DIV/0!</v>
      </c>
      <c r="AR14" s="173" t="e">
        <f aca="false">IF((AP14+AQ14=2),AQ14,0)</f>
        <v>#DIV/0!</v>
      </c>
      <c r="AS14" s="174"/>
      <c r="AT14" s="164" t="e">
        <f aca="false">B14/(D14+I14+N14+S14+X14+AC14+AH14+AM14+AR14+1)</f>
        <v>#DIV/0!</v>
      </c>
      <c r="AU14" s="164" t="e">
        <f aca="false">IF($AS$34&gt;0,1,0)</f>
        <v>#DIV/0!</v>
      </c>
      <c r="AV14" s="172" t="e">
        <f aca="false">IF(AT14=MAX($AT$5:$AT$32),1,0)</f>
        <v>#DIV/0!</v>
      </c>
      <c r="AW14" s="173" t="e">
        <f aca="false">IF((AU14+AV14=2),AV14,0)</f>
        <v>#DIV/0!</v>
      </c>
      <c r="AX14" s="174"/>
      <c r="AY14" s="164" t="e">
        <f aca="false">B14/(D14+I14+N14+S14+X14+AC14+AH14+AM14+AR14+AW14+1)</f>
        <v>#DIV/0!</v>
      </c>
      <c r="AZ14" s="164" t="e">
        <f aca="false">IF($AX$34&gt;0,1,0)</f>
        <v>#DIV/0!</v>
      </c>
      <c r="BA14" s="172" t="e">
        <f aca="false">IF(AY14=MAX($AY$5:$AY$32),1,0)</f>
        <v>#DIV/0!</v>
      </c>
      <c r="BB14" s="173" t="e">
        <f aca="false">IF((AZ14+BA14=2),BA14,0)</f>
        <v>#DIV/0!</v>
      </c>
      <c r="BC14" s="174"/>
      <c r="BD14" s="164" t="e">
        <f aca="false">B14/(D14+I14+N14+S14+X14+AC14+AH14+AM14+AR14+AW14+BB14+1)</f>
        <v>#DIV/0!</v>
      </c>
      <c r="BE14" s="164" t="e">
        <f aca="false">IF($BC$34&gt;0,1,0)</f>
        <v>#DIV/0!</v>
      </c>
      <c r="BF14" s="172" t="e">
        <f aca="false">IF(BD14=MAX($BD$5:$BD$32),1,0)</f>
        <v>#DIV/0!</v>
      </c>
      <c r="BG14" s="173" t="e">
        <f aca="false">IF((BE14+BF14=2),BF14,0)</f>
        <v>#DIV/0!</v>
      </c>
      <c r="BH14" s="167"/>
      <c r="BI14" s="164" t="e">
        <f aca="false">B14/(D14+I14+N14+S14+X14+AC14+AH14+AM14+AR14+AW14+BB14+BG14+1)</f>
        <v>#DIV/0!</v>
      </c>
      <c r="BJ14" s="164" t="e">
        <f aca="false">IF($BH$34&gt;0,1,0)</f>
        <v>#DIV/0!</v>
      </c>
      <c r="BK14" s="165" t="e">
        <f aca="false">IF(BI14=MAX($BI$5:$BI$32),1,0)</f>
        <v>#DIV/0!</v>
      </c>
      <c r="BL14" s="166" t="e">
        <f aca="false">IF((BJ14+BK14=2),BK14,0)</f>
        <v>#DIV/0!</v>
      </c>
      <c r="BM14" s="167"/>
      <c r="BN14" s="164" t="e">
        <f aca="false">B14/(D14+I14+N14+S14+X14+AC14+AH14+AM14+AR14+AW14+BB14+BG14+BL14+1)</f>
        <v>#DIV/0!</v>
      </c>
      <c r="BO14" s="164" t="e">
        <f aca="false">IF($BM$34&gt;0,1,0)</f>
        <v>#DIV/0!</v>
      </c>
      <c r="BP14" s="165" t="e">
        <f aca="false">IF(BN14=MAX($BN$5:$BN$32),1,0)</f>
        <v>#DIV/0!</v>
      </c>
      <c r="BQ14" s="166" t="e">
        <f aca="false">IF((BO14+BP14=2),BP14,0)</f>
        <v>#DIV/0!</v>
      </c>
      <c r="BR14" s="167"/>
      <c r="BS14" s="164" t="e">
        <f aca="false">B14/(D14+I14+N14+S14+X14+AC14+AH14+AM14+AR14+AW14+BB14+BG14+BL14+BQ14+1)</f>
        <v>#DIV/0!</v>
      </c>
      <c r="BT14" s="164" t="e">
        <f aca="false">IF($BR$34&gt;0,1,0)</f>
        <v>#DIV/0!</v>
      </c>
      <c r="BU14" s="165" t="e">
        <f aca="false">IF(BS14=MAX($BS$5:$BS$32),1,0)</f>
        <v>#DIV/0!</v>
      </c>
      <c r="BV14" s="166" t="e">
        <f aca="false">IF((BT14+BU14=2),BU14,0)</f>
        <v>#DIV/0!</v>
      </c>
      <c r="BW14" s="175"/>
    </row>
    <row r="15" customFormat="false" ht="15" hidden="false" customHeight="false" outlineLevel="0" collapsed="false">
      <c r="B15" s="159"/>
      <c r="C15" s="180" t="e">
        <f aca="false">B15/$B$36</f>
        <v>#DIV/0!</v>
      </c>
      <c r="D15" s="162" t="e">
        <f aca="false">ROUNDDOWN(C15,0)</f>
        <v>#DIV/0!</v>
      </c>
      <c r="E15" s="163" t="e">
        <f aca="false">D15+I15+N15+S15+X15+AC15+AH15+AM15+AR15+AW15+BB15+BG15+BL15+BQ15+BV15</f>
        <v>#DIV/0!</v>
      </c>
      <c r="F15" s="164" t="e">
        <f aca="false">B15/(D15+1)</f>
        <v>#DIV/0!</v>
      </c>
      <c r="G15" s="164" t="e">
        <f aca="false">IF($D$34&gt;0,1,0)</f>
        <v>#DIV/0!</v>
      </c>
      <c r="H15" s="165" t="e">
        <f aca="false">IF(F15=MAX($F$5:$F$32),1,0)</f>
        <v>#DIV/0!</v>
      </c>
      <c r="I15" s="166" t="e">
        <f aca="false">IF($D$34&gt;0,IF(H15&lt;1,0,H15),0)</f>
        <v>#DIV/0!</v>
      </c>
      <c r="J15" s="167" t="e">
        <f aca="false">+IF($J$34&gt;0,$J$34,"0")</f>
        <v>#DIV/0!</v>
      </c>
      <c r="K15" s="164" t="e">
        <f aca="false">B15/(D15+I15+1)</f>
        <v>#DIV/0!</v>
      </c>
      <c r="L15" s="164" t="e">
        <f aca="false">IF($J$34&gt;0,1,0)</f>
        <v>#DIV/0!</v>
      </c>
      <c r="M15" s="165" t="e">
        <f aca="false">IF(K15=MAX($K$5:$K37),1,0)</f>
        <v>#DIV/0!</v>
      </c>
      <c r="N15" s="166" t="e">
        <f aca="false">IF((L15+M15=2),M15,0)</f>
        <v>#DIV/0!</v>
      </c>
      <c r="O15" s="176"/>
      <c r="P15" s="164" t="e">
        <f aca="false">B15/(D15+I15+N15+1)</f>
        <v>#DIV/0!</v>
      </c>
      <c r="Q15" s="164" t="e">
        <f aca="false">IF($O$34&gt;0,1,0)</f>
        <v>#DIV/0!</v>
      </c>
      <c r="R15" s="165" t="e">
        <f aca="false">IF(P15=MAX($P$5:$P$32),1,0)</f>
        <v>#DIV/0!</v>
      </c>
      <c r="S15" s="166" t="e">
        <f aca="false">IF((R15+Q15=2),R15,0)</f>
        <v>#DIV/0!</v>
      </c>
      <c r="T15" s="167"/>
      <c r="U15" s="164" t="e">
        <f aca="false">B15/(D15+I15+N15+S15+1)</f>
        <v>#DIV/0!</v>
      </c>
      <c r="V15" s="164" t="e">
        <f aca="false">IF($T$34&gt;0,1,0)</f>
        <v>#DIV/0!</v>
      </c>
      <c r="W15" s="165" t="e">
        <f aca="false">IF(U15=MAX($U$5:$U$32),1,0)</f>
        <v>#DIV/0!</v>
      </c>
      <c r="X15" s="166" t="e">
        <f aca="false">IF((W15+V15=2),W15,0)</f>
        <v>#DIV/0!</v>
      </c>
      <c r="Y15" s="167"/>
      <c r="Z15" s="164" t="e">
        <f aca="false">B15/(D15+I15+N15+S15+X15+1)</f>
        <v>#DIV/0!</v>
      </c>
      <c r="AA15" s="164" t="e">
        <f aca="false">IF($Y$34&gt;0,1,0)</f>
        <v>#DIV/0!</v>
      </c>
      <c r="AB15" s="165" t="e">
        <f aca="false">IF(Z15=MAX($Z$5:$Z$32),1,0)</f>
        <v>#DIV/0!</v>
      </c>
      <c r="AC15" s="166" t="e">
        <f aca="false">IF((AB15+AA15=2),AB15,0)</f>
        <v>#DIV/0!</v>
      </c>
      <c r="AD15" s="167"/>
      <c r="AE15" s="164" t="e">
        <f aca="false">B15/(D15+I15+N15+S15+X15+AC15+1)</f>
        <v>#DIV/0!</v>
      </c>
      <c r="AF15" s="164" t="e">
        <f aca="false">IF($AD$34&gt;0,1,0)</f>
        <v>#DIV/0!</v>
      </c>
      <c r="AG15" s="165" t="e">
        <f aca="false">IF(AE15=MAX($AE$5:$AE$32),1,0)</f>
        <v>#DIV/0!</v>
      </c>
      <c r="AH15" s="166" t="e">
        <f aca="false">IF((AF15+AG15=2),AG15,0)</f>
        <v>#DIV/0!</v>
      </c>
      <c r="AI15" s="168" t="e">
        <f aca="false">B15/(D15+I15+N15+S15+X15+AC15+AH15+1)</f>
        <v>#DIV/0!</v>
      </c>
      <c r="AJ15" s="169" t="e">
        <f aca="false">B15/(D15+I15+N15+S15+X15+AC15+AH15+1)</f>
        <v>#DIV/0!</v>
      </c>
      <c r="AK15" s="169" t="e">
        <f aca="false">IF($AI$34&gt;0,1,0)</f>
        <v>#DIV/0!</v>
      </c>
      <c r="AL15" s="170" t="e">
        <f aca="false">IF(AJ15=MAX($AJ$5:$AJ$32),1,0)</f>
        <v>#DIV/0!</v>
      </c>
      <c r="AM15" s="171" t="e">
        <f aca="false">IF((AK15+AL15=2),AL15,0)</f>
        <v>#DIV/0!</v>
      </c>
      <c r="AN15" s="167"/>
      <c r="AO15" s="164" t="e">
        <f aca="false">B15/(D15+I15+N15+S15+X15+AC15+AH15+AM15+1)</f>
        <v>#DIV/0!</v>
      </c>
      <c r="AP15" s="164" t="e">
        <f aca="false">IF($AN$34&gt;0,1,0)</f>
        <v>#DIV/0!</v>
      </c>
      <c r="AQ15" s="172" t="e">
        <f aca="false">IF(AO15=MAX($AO$5:$AO$31),1,0)</f>
        <v>#DIV/0!</v>
      </c>
      <c r="AR15" s="173" t="e">
        <f aca="false">IF((AP15+AQ15=2),AQ15,0)</f>
        <v>#DIV/0!</v>
      </c>
      <c r="AS15" s="174"/>
      <c r="AT15" s="164" t="e">
        <f aca="false">B15/(D15+I15+N15+S15+X15+AC15+AH15+AM15+AR15+1)</f>
        <v>#DIV/0!</v>
      </c>
      <c r="AU15" s="164" t="e">
        <f aca="false">IF($AS$34&gt;0,1,0)</f>
        <v>#DIV/0!</v>
      </c>
      <c r="AV15" s="172" t="e">
        <f aca="false">IF(AT15=MAX($AT$5:$AT$32),1,0)</f>
        <v>#DIV/0!</v>
      </c>
      <c r="AW15" s="173" t="e">
        <f aca="false">IF((AU15+AV15=2),AV15,0)</f>
        <v>#DIV/0!</v>
      </c>
      <c r="AX15" s="174"/>
      <c r="AY15" s="164" t="e">
        <f aca="false">B15/(D15+I15+N15+S15+X15+AC15+AH15+AM15+AR15+AW15+1)</f>
        <v>#DIV/0!</v>
      </c>
      <c r="AZ15" s="164" t="e">
        <f aca="false">IF($AX$34&gt;0,1,0)</f>
        <v>#DIV/0!</v>
      </c>
      <c r="BA15" s="172" t="e">
        <f aca="false">IF(AY15=MAX($AY$5:$AY$32),1,0)</f>
        <v>#DIV/0!</v>
      </c>
      <c r="BB15" s="173" t="e">
        <f aca="false">IF((AZ15+BA15=2),BA15,0)</f>
        <v>#DIV/0!</v>
      </c>
      <c r="BC15" s="174"/>
      <c r="BD15" s="164" t="e">
        <f aca="false">B15/(D15+I15+N15+S15+X15+AC15+AH15+AM15+AR15+AW15+BB15+1)</f>
        <v>#DIV/0!</v>
      </c>
      <c r="BE15" s="164" t="e">
        <f aca="false">IF($BC$34&gt;0,1,0)</f>
        <v>#DIV/0!</v>
      </c>
      <c r="BF15" s="172" t="e">
        <f aca="false">IF(BD15=MAX($BD$5:$BD$32),1,0)</f>
        <v>#DIV/0!</v>
      </c>
      <c r="BG15" s="173" t="e">
        <f aca="false">IF((BE15+BF15=2),BF15,0)</f>
        <v>#DIV/0!</v>
      </c>
      <c r="BH15" s="167"/>
      <c r="BI15" s="164" t="e">
        <f aca="false">B15/(D15+I15+N15+S15+X15+AC15+AH15+AM15+AR15+AW15+BB15+BG15+1)</f>
        <v>#DIV/0!</v>
      </c>
      <c r="BJ15" s="164" t="e">
        <f aca="false">IF($BH$34&gt;0,1,0)</f>
        <v>#DIV/0!</v>
      </c>
      <c r="BK15" s="165" t="e">
        <f aca="false">IF(BI15=MAX($BI$5:$BI$32),1,0)</f>
        <v>#DIV/0!</v>
      </c>
      <c r="BL15" s="166" t="e">
        <f aca="false">IF((BJ15+BK15=2),BK15,0)</f>
        <v>#DIV/0!</v>
      </c>
      <c r="BM15" s="167"/>
      <c r="BN15" s="164" t="e">
        <f aca="false">B15/(D15+I15+N15+S15+X15+AC15+AH15+AM15+AR15+AW15+BB15+BG15+BL15+1)</f>
        <v>#DIV/0!</v>
      </c>
      <c r="BO15" s="164" t="e">
        <f aca="false">IF($BM$34&gt;0,1,0)</f>
        <v>#DIV/0!</v>
      </c>
      <c r="BP15" s="165" t="e">
        <f aca="false">IF(BN15=MAX($BN$5:$BN$32),1,0)</f>
        <v>#DIV/0!</v>
      </c>
      <c r="BQ15" s="166" t="e">
        <f aca="false">IF((BO15+BP15=2),BP15,0)</f>
        <v>#DIV/0!</v>
      </c>
      <c r="BR15" s="167"/>
      <c r="BS15" s="164" t="e">
        <f aca="false">B15/(D15+I15+N15+S15+X15+AC15+AH15+AM15+AR15+AW15+BB15+BG15+BL15+BQ15+1)</f>
        <v>#DIV/0!</v>
      </c>
      <c r="BT15" s="164" t="e">
        <f aca="false">IF($BR$34&gt;0,1,0)</f>
        <v>#DIV/0!</v>
      </c>
      <c r="BU15" s="165" t="e">
        <f aca="false">IF(BS15=MAX($BS$5:$BS$32),1,0)</f>
        <v>#DIV/0!</v>
      </c>
      <c r="BV15" s="166" t="e">
        <f aca="false">IF((BT15+BU15=2),BU15,0)</f>
        <v>#DIV/0!</v>
      </c>
      <c r="BW15" s="175"/>
    </row>
    <row r="16" customFormat="false" ht="15" hidden="false" customHeight="false" outlineLevel="0" collapsed="false">
      <c r="B16" s="159"/>
      <c r="C16" s="180" t="e">
        <f aca="false">B16/$B$36</f>
        <v>#DIV/0!</v>
      </c>
      <c r="D16" s="162" t="e">
        <f aca="false">ROUNDDOWN(C16,0)</f>
        <v>#DIV/0!</v>
      </c>
      <c r="E16" s="163" t="e">
        <f aca="false">D16+I16+N16+S16+X16+AC16+AH16+AM16+AR16+AW16+BB16+BG16+BL16+BQ16+BV16</f>
        <v>#DIV/0!</v>
      </c>
      <c r="F16" s="164" t="e">
        <f aca="false">B16/(D16+1)</f>
        <v>#DIV/0!</v>
      </c>
      <c r="G16" s="164" t="e">
        <f aca="false">IF($D$34&gt;0,1,0)</f>
        <v>#DIV/0!</v>
      </c>
      <c r="H16" s="165" t="e">
        <f aca="false">IF(F16=MAX($F$5:$F$32),1,0)</f>
        <v>#DIV/0!</v>
      </c>
      <c r="I16" s="166" t="e">
        <f aca="false">IF($D$34&gt;0,IF(H16&lt;1,0,H16),0)</f>
        <v>#DIV/0!</v>
      </c>
      <c r="J16" s="167" t="e">
        <f aca="false">+IF($J$34&gt;0,$J$34,"0")</f>
        <v>#DIV/0!</v>
      </c>
      <c r="K16" s="164" t="e">
        <f aca="false">B16/(D16+I16+1)</f>
        <v>#DIV/0!</v>
      </c>
      <c r="L16" s="164" t="e">
        <f aca="false">IF($J$34&gt;0,1,0)</f>
        <v>#DIV/0!</v>
      </c>
      <c r="M16" s="165" t="e">
        <f aca="false">IF(K16=MAX($K$5:$K37),1,0)</f>
        <v>#DIV/0!</v>
      </c>
      <c r="N16" s="166" t="e">
        <f aca="false">IF((L16+M16=2),M16,0)</f>
        <v>#DIV/0!</v>
      </c>
      <c r="O16" s="176"/>
      <c r="P16" s="164" t="e">
        <f aca="false">B16/(D16+I16+N16+1)</f>
        <v>#DIV/0!</v>
      </c>
      <c r="Q16" s="164" t="e">
        <f aca="false">IF($O$34&gt;0,1,0)</f>
        <v>#DIV/0!</v>
      </c>
      <c r="R16" s="165" t="e">
        <f aca="false">IF(P16=MAX($P$5:$P$32),1,0)</f>
        <v>#DIV/0!</v>
      </c>
      <c r="S16" s="166" t="e">
        <f aca="false">IF((R16+Q16=2),R16,0)</f>
        <v>#DIV/0!</v>
      </c>
      <c r="T16" s="167"/>
      <c r="U16" s="164" t="e">
        <f aca="false">B16/(D16+I16+N16+S16+1)</f>
        <v>#DIV/0!</v>
      </c>
      <c r="V16" s="164" t="e">
        <f aca="false">IF($T$34&gt;0,1,0)</f>
        <v>#DIV/0!</v>
      </c>
      <c r="W16" s="165" t="e">
        <f aca="false">IF(U16=MAX($U$5:$U$32),1,0)</f>
        <v>#DIV/0!</v>
      </c>
      <c r="X16" s="166" t="e">
        <f aca="false">IF((W16+V16=2),W16,0)</f>
        <v>#DIV/0!</v>
      </c>
      <c r="Y16" s="167"/>
      <c r="Z16" s="164" t="e">
        <f aca="false">B16/(D16+I16+N16+S16+X16+1)</f>
        <v>#DIV/0!</v>
      </c>
      <c r="AA16" s="164" t="e">
        <f aca="false">IF($Y$34&gt;0,1,0)</f>
        <v>#DIV/0!</v>
      </c>
      <c r="AB16" s="165" t="e">
        <f aca="false">IF(Z16=MAX($Z$5:$Z$32),1,0)</f>
        <v>#DIV/0!</v>
      </c>
      <c r="AC16" s="166" t="e">
        <f aca="false">IF((AB16+AA16=2),AB16,0)</f>
        <v>#DIV/0!</v>
      </c>
      <c r="AD16" s="167"/>
      <c r="AE16" s="164" t="e">
        <f aca="false">B16/(D16+I16+N16+S16+X16+AC16+1)</f>
        <v>#DIV/0!</v>
      </c>
      <c r="AF16" s="164" t="e">
        <f aca="false">IF($AD$34&gt;0,1,0)</f>
        <v>#DIV/0!</v>
      </c>
      <c r="AG16" s="165" t="e">
        <f aca="false">IF(AE16=MAX($AE$5:$AE$32),1,0)</f>
        <v>#DIV/0!</v>
      </c>
      <c r="AH16" s="166" t="e">
        <f aca="false">IF((AF16+AG16=2),AG16,0)</f>
        <v>#DIV/0!</v>
      </c>
      <c r="AI16" s="168" t="e">
        <f aca="false">B16/(D16+I16+N16+S16+X16+AC16+AH16+1)</f>
        <v>#DIV/0!</v>
      </c>
      <c r="AJ16" s="169" t="e">
        <f aca="false">B16/(D16+I16+N16+S16+X16+AC16+AH16+1)</f>
        <v>#DIV/0!</v>
      </c>
      <c r="AK16" s="169" t="e">
        <f aca="false">IF($AI$34&gt;0,1,0)</f>
        <v>#DIV/0!</v>
      </c>
      <c r="AL16" s="170" t="e">
        <f aca="false">IF(AJ16=MAX($AJ$5:$AJ$32),1,0)</f>
        <v>#DIV/0!</v>
      </c>
      <c r="AM16" s="171" t="e">
        <f aca="false">IF((AK16+AL16=2),AL16,0)</f>
        <v>#DIV/0!</v>
      </c>
      <c r="AN16" s="167"/>
      <c r="AO16" s="164" t="e">
        <f aca="false">B16/(D16+I16+N16+S16+X16+AC16+AH16+AM16+1)</f>
        <v>#DIV/0!</v>
      </c>
      <c r="AP16" s="164" t="e">
        <f aca="false">IF($AN$34&gt;0,1,0)</f>
        <v>#DIV/0!</v>
      </c>
      <c r="AQ16" s="172" t="e">
        <f aca="false">IF(AO16=MAX($AO$5:$AO$31),1,0)</f>
        <v>#DIV/0!</v>
      </c>
      <c r="AR16" s="173" t="e">
        <f aca="false">IF((AP16+AQ16=2),AQ16,0)</f>
        <v>#DIV/0!</v>
      </c>
      <c r="AS16" s="174"/>
      <c r="AT16" s="164" t="e">
        <f aca="false">B16/(D16+I16+N16+S16+X16+AC16+AH16+AM16+AR16+1)</f>
        <v>#DIV/0!</v>
      </c>
      <c r="AU16" s="164" t="e">
        <f aca="false">IF($AS$34&gt;0,1,0)</f>
        <v>#DIV/0!</v>
      </c>
      <c r="AV16" s="172" t="e">
        <f aca="false">IF(AT16=MAX($AT$5:$AT$32),1,0)</f>
        <v>#DIV/0!</v>
      </c>
      <c r="AW16" s="173" t="e">
        <f aca="false">IF((AU16+AV16=2),AV16,0)</f>
        <v>#DIV/0!</v>
      </c>
      <c r="AX16" s="174"/>
      <c r="AY16" s="164" t="e">
        <f aca="false">B16/(D16+I16+N16+S16+X16+AC16+AH16+AM16+AR16+AW16+1)</f>
        <v>#DIV/0!</v>
      </c>
      <c r="AZ16" s="164" t="e">
        <f aca="false">IF($AX$34&gt;0,1,0)</f>
        <v>#DIV/0!</v>
      </c>
      <c r="BA16" s="172" t="e">
        <f aca="false">IF(AY16=MAX($AY$5:$AY$32),1,0)</f>
        <v>#DIV/0!</v>
      </c>
      <c r="BB16" s="173" t="e">
        <f aca="false">IF((AZ16+BA16=2),BA16,0)</f>
        <v>#DIV/0!</v>
      </c>
      <c r="BC16" s="174"/>
      <c r="BD16" s="164" t="e">
        <f aca="false">B16/(D16+I16+N16+S16+X16+AC16+AH16+AM16+AR16+AW16+BB16+1)</f>
        <v>#DIV/0!</v>
      </c>
      <c r="BE16" s="164" t="e">
        <f aca="false">IF($BC$34&gt;0,1,0)</f>
        <v>#DIV/0!</v>
      </c>
      <c r="BF16" s="172" t="e">
        <f aca="false">IF(BD16=MAX($BD$5:$BD$32),1,0)</f>
        <v>#DIV/0!</v>
      </c>
      <c r="BG16" s="173" t="e">
        <f aca="false">IF((BE16+BF16=2),BF16,0)</f>
        <v>#DIV/0!</v>
      </c>
      <c r="BH16" s="167"/>
      <c r="BI16" s="164" t="e">
        <f aca="false">B16/(D16+I16+N16+S16+X16+AC16+AH16+AM16+AR16+AW16+BB16+BG16+1)</f>
        <v>#DIV/0!</v>
      </c>
      <c r="BJ16" s="164" t="e">
        <f aca="false">IF($BH$34&gt;0,1,0)</f>
        <v>#DIV/0!</v>
      </c>
      <c r="BK16" s="165" t="e">
        <f aca="false">IF(BI16=MAX($BI$5:$BI$32),1,0)</f>
        <v>#DIV/0!</v>
      </c>
      <c r="BL16" s="166" t="e">
        <f aca="false">IF((BJ16+BK16=2),BK16,0)</f>
        <v>#DIV/0!</v>
      </c>
      <c r="BM16" s="167"/>
      <c r="BN16" s="164" t="e">
        <f aca="false">B16/(D16+I16+N16+S16+X16+AC16+AH16+AM16+AR16+AW16+BB16+BG16+BL16+1)</f>
        <v>#DIV/0!</v>
      </c>
      <c r="BO16" s="164" t="e">
        <f aca="false">IF($BM$34&gt;0,1,0)</f>
        <v>#DIV/0!</v>
      </c>
      <c r="BP16" s="165" t="e">
        <f aca="false">IF(BN16=MAX($BN$5:$BN$32),1,0)</f>
        <v>#DIV/0!</v>
      </c>
      <c r="BQ16" s="166" t="e">
        <f aca="false">IF((BO16+BP16=2),BP16,0)</f>
        <v>#DIV/0!</v>
      </c>
      <c r="BR16" s="167"/>
      <c r="BS16" s="164" t="e">
        <f aca="false">B16/(D16+I16+N16+S16+X16+AC16+AH16+AM16+AR16+AW16+BB16+BG16+BL16+BQ16+1)</f>
        <v>#DIV/0!</v>
      </c>
      <c r="BT16" s="164" t="e">
        <f aca="false">IF($BR$34&gt;0,1,0)</f>
        <v>#DIV/0!</v>
      </c>
      <c r="BU16" s="165" t="e">
        <f aca="false">IF(BS16=MAX($BS$5:$BS$32),1,0)</f>
        <v>#DIV/0!</v>
      </c>
      <c r="BV16" s="166" t="e">
        <f aca="false">IF((BT16+BU16=2),BU16,0)</f>
        <v>#DIV/0!</v>
      </c>
      <c r="BW16" s="175"/>
    </row>
    <row r="17" customFormat="false" ht="15" hidden="false" customHeight="false" outlineLevel="0" collapsed="false">
      <c r="B17" s="159"/>
      <c r="C17" s="180" t="e">
        <f aca="false">B17/$B$36</f>
        <v>#DIV/0!</v>
      </c>
      <c r="D17" s="162" t="e">
        <f aca="false">ROUNDDOWN(C17,0)</f>
        <v>#DIV/0!</v>
      </c>
      <c r="E17" s="163" t="e">
        <f aca="false">D17+I17+N17+S17+X17+AC17+AH17+AM17+AR17+AW17+BB17+BG17+BL17+BQ17+BV17</f>
        <v>#DIV/0!</v>
      </c>
      <c r="F17" s="164" t="e">
        <f aca="false">B17/(D17+1)</f>
        <v>#DIV/0!</v>
      </c>
      <c r="G17" s="164" t="e">
        <f aca="false">IF($D$34&gt;0,1,0)</f>
        <v>#DIV/0!</v>
      </c>
      <c r="H17" s="165" t="e">
        <f aca="false">IF(F17=MAX($F$5:$F$32),1,0)</f>
        <v>#DIV/0!</v>
      </c>
      <c r="I17" s="166" t="e">
        <f aca="false">IF($D$34&gt;0,IF(H17&lt;1,0,H17),0)</f>
        <v>#DIV/0!</v>
      </c>
      <c r="J17" s="167" t="e">
        <f aca="false">+IF($J$34&gt;0,$J$34,"0")</f>
        <v>#DIV/0!</v>
      </c>
      <c r="K17" s="164" t="e">
        <f aca="false">B17/(D17+I17+1)</f>
        <v>#DIV/0!</v>
      </c>
      <c r="L17" s="164" t="e">
        <f aca="false">IF($J$34&gt;0,1,0)</f>
        <v>#DIV/0!</v>
      </c>
      <c r="M17" s="165" t="e">
        <f aca="false">IF(K17=MAX($K$5:$K37),1,0)</f>
        <v>#DIV/0!</v>
      </c>
      <c r="N17" s="166" t="e">
        <f aca="false">IF((L17+M17=2),M17,0)</f>
        <v>#DIV/0!</v>
      </c>
      <c r="O17" s="176"/>
      <c r="P17" s="164" t="e">
        <f aca="false">B17/(D17+I17+N17+1)</f>
        <v>#DIV/0!</v>
      </c>
      <c r="Q17" s="164" t="e">
        <f aca="false">IF($O$34&gt;0,1,0)</f>
        <v>#DIV/0!</v>
      </c>
      <c r="R17" s="165" t="e">
        <f aca="false">IF(P17=MAX($P$5:$P$32),1,0)</f>
        <v>#DIV/0!</v>
      </c>
      <c r="S17" s="166" t="e">
        <f aca="false">IF((R17+Q17=2),R17,0)</f>
        <v>#DIV/0!</v>
      </c>
      <c r="T17" s="167"/>
      <c r="U17" s="164" t="e">
        <f aca="false">B17/(D17+I17+N17+S17+1)</f>
        <v>#DIV/0!</v>
      </c>
      <c r="V17" s="164" t="e">
        <f aca="false">IF($T$34&gt;0,1,0)</f>
        <v>#DIV/0!</v>
      </c>
      <c r="W17" s="165" t="e">
        <f aca="false">IF(U17=MAX($U$5:$U$32),1,0)</f>
        <v>#DIV/0!</v>
      </c>
      <c r="X17" s="166" t="e">
        <f aca="false">IF((W17+V17=2),W17,0)</f>
        <v>#DIV/0!</v>
      </c>
      <c r="Y17" s="167"/>
      <c r="Z17" s="164" t="e">
        <f aca="false">B17/(D17+I17+N17+S17+X17+1)</f>
        <v>#DIV/0!</v>
      </c>
      <c r="AA17" s="164" t="e">
        <f aca="false">IF($Y$34&gt;0,1,0)</f>
        <v>#DIV/0!</v>
      </c>
      <c r="AB17" s="165" t="e">
        <f aca="false">IF(Z17=MAX($Z$5:$Z$32),1,0)</f>
        <v>#DIV/0!</v>
      </c>
      <c r="AC17" s="166" t="e">
        <f aca="false">IF((AB17+AA17=2),AB17,0)</f>
        <v>#DIV/0!</v>
      </c>
      <c r="AD17" s="167"/>
      <c r="AE17" s="164" t="e">
        <f aca="false">B17/(D17+I17+N17+S17+X17+AC17+1)</f>
        <v>#DIV/0!</v>
      </c>
      <c r="AF17" s="164" t="e">
        <f aca="false">IF($AD$34&gt;0,1,0)</f>
        <v>#DIV/0!</v>
      </c>
      <c r="AG17" s="165" t="e">
        <f aca="false">IF(AE17=MAX($AE$5:$AE$32),1,0)</f>
        <v>#DIV/0!</v>
      </c>
      <c r="AH17" s="166" t="e">
        <f aca="false">IF((AF17+AG17=2),AG17,0)</f>
        <v>#DIV/0!</v>
      </c>
      <c r="AI17" s="168" t="e">
        <f aca="false">B17/(D17+I17+N17+S17+X17+AC17+AH17+1)</f>
        <v>#DIV/0!</v>
      </c>
      <c r="AJ17" s="169" t="e">
        <f aca="false">B17/(D17+I17+N17+S17+X17+AC17+AH17+1)</f>
        <v>#DIV/0!</v>
      </c>
      <c r="AK17" s="169" t="e">
        <f aca="false">IF($AI$34&gt;0,1,0)</f>
        <v>#DIV/0!</v>
      </c>
      <c r="AL17" s="170" t="e">
        <f aca="false">IF(AJ17=MAX($AJ$5:$AJ$32),1,0)</f>
        <v>#DIV/0!</v>
      </c>
      <c r="AM17" s="171" t="e">
        <f aca="false">IF((AK17+AL17=2),AL17,0)</f>
        <v>#DIV/0!</v>
      </c>
      <c r="AN17" s="167"/>
      <c r="AO17" s="164" t="e">
        <f aca="false">B17/(D17+I17+N17+S17+X17+AC17+AH17+AM17+1)</f>
        <v>#DIV/0!</v>
      </c>
      <c r="AP17" s="164" t="e">
        <f aca="false">IF($AN$34&gt;0,1,0)</f>
        <v>#DIV/0!</v>
      </c>
      <c r="AQ17" s="172" t="e">
        <f aca="false">IF(AO17=MAX($AO$5:$AO$31),1,0)</f>
        <v>#DIV/0!</v>
      </c>
      <c r="AR17" s="173" t="e">
        <f aca="false">IF((AP17+AQ17=2),AQ17,0)</f>
        <v>#DIV/0!</v>
      </c>
      <c r="AS17" s="174"/>
      <c r="AT17" s="164" t="e">
        <f aca="false">B17/(D17+I17+N17+S17+X17+AC17+AH17+AM17+AR17+1)</f>
        <v>#DIV/0!</v>
      </c>
      <c r="AU17" s="164" t="e">
        <f aca="false">IF($AS$34&gt;0,1,0)</f>
        <v>#DIV/0!</v>
      </c>
      <c r="AV17" s="172" t="e">
        <f aca="false">IF(AT17=MAX($AT$5:$AT$32),1,0)</f>
        <v>#DIV/0!</v>
      </c>
      <c r="AW17" s="173" t="e">
        <f aca="false">IF((AU17+AV17=2),AV17,0)</f>
        <v>#DIV/0!</v>
      </c>
      <c r="AX17" s="174"/>
      <c r="AY17" s="164" t="e">
        <f aca="false">B17/(D17+I17+N17+S17+X17+AC17+AH17+AM17+AR17+AW17+1)</f>
        <v>#DIV/0!</v>
      </c>
      <c r="AZ17" s="164" t="e">
        <f aca="false">IF($AX$34&gt;0,1,0)</f>
        <v>#DIV/0!</v>
      </c>
      <c r="BA17" s="172" t="e">
        <f aca="false">IF(AY17=MAX($AY$5:$AY$32),1,0)</f>
        <v>#DIV/0!</v>
      </c>
      <c r="BB17" s="173" t="e">
        <f aca="false">IF((AZ17+BA17=2),BA17,0)</f>
        <v>#DIV/0!</v>
      </c>
      <c r="BC17" s="174"/>
      <c r="BD17" s="164" t="e">
        <f aca="false">B17/(D17+I17+N17+S17+X17+AC17+AH17+AM17+AR17+AW17+BB17+1)</f>
        <v>#DIV/0!</v>
      </c>
      <c r="BE17" s="164" t="e">
        <f aca="false">IF($BC$34&gt;0,1,0)</f>
        <v>#DIV/0!</v>
      </c>
      <c r="BF17" s="172" t="e">
        <f aca="false">IF(BD17=MAX($BD$5:$BD$32),1,0)</f>
        <v>#DIV/0!</v>
      </c>
      <c r="BG17" s="173" t="e">
        <f aca="false">IF((BE17+BF17=2),BF17,0)</f>
        <v>#DIV/0!</v>
      </c>
      <c r="BH17" s="167"/>
      <c r="BI17" s="164" t="e">
        <f aca="false">B17/(D17+I17+N17+S17+X17+AC17+AH17+AM17+AR17+AW17+BB17+BG17+1)</f>
        <v>#DIV/0!</v>
      </c>
      <c r="BJ17" s="164" t="e">
        <f aca="false">IF($BH$34&gt;0,1,0)</f>
        <v>#DIV/0!</v>
      </c>
      <c r="BK17" s="165" t="e">
        <f aca="false">IF(BI17=MAX($BI$5:$BI$32),1,0)</f>
        <v>#DIV/0!</v>
      </c>
      <c r="BL17" s="166" t="e">
        <f aca="false">IF((BJ17+BK17=2),BK17,0)</f>
        <v>#DIV/0!</v>
      </c>
      <c r="BM17" s="167"/>
      <c r="BN17" s="164" t="e">
        <f aca="false">B17/(D17+I17+N17+S17+X17+AC17+AH17+AM17+AR17+AW17+BB17+BG17+BL17+1)</f>
        <v>#DIV/0!</v>
      </c>
      <c r="BO17" s="164" t="e">
        <f aca="false">IF($BM$34&gt;0,1,0)</f>
        <v>#DIV/0!</v>
      </c>
      <c r="BP17" s="165" t="e">
        <f aca="false">IF(BN17=MAX($BN$5:$BN$32),1,0)</f>
        <v>#DIV/0!</v>
      </c>
      <c r="BQ17" s="166" t="e">
        <f aca="false">IF((BO17+BP17=2),BP17,0)</f>
        <v>#DIV/0!</v>
      </c>
      <c r="BR17" s="167"/>
      <c r="BS17" s="164" t="e">
        <f aca="false">B17/(D17+I17+N17+S17+X17+AC17+AH17+AM17+AR17+AW17+BB17+BG17+BL17+BQ17+1)</f>
        <v>#DIV/0!</v>
      </c>
      <c r="BT17" s="164" t="e">
        <f aca="false">IF($BR$34&gt;0,1,0)</f>
        <v>#DIV/0!</v>
      </c>
      <c r="BU17" s="165" t="e">
        <f aca="false">IF(BS17=MAX($BS$5:$BS$32),1,0)</f>
        <v>#DIV/0!</v>
      </c>
      <c r="BV17" s="166" t="e">
        <f aca="false">IF((BT17+BU17=2),BU17,0)</f>
        <v>#DIV/0!</v>
      </c>
      <c r="BW17" s="175"/>
    </row>
    <row r="18" customFormat="false" ht="15" hidden="false" customHeight="false" outlineLevel="0" collapsed="false">
      <c r="B18" s="159"/>
      <c r="C18" s="180" t="e">
        <f aca="false">B18/$B$36</f>
        <v>#DIV/0!</v>
      </c>
      <c r="D18" s="162" t="e">
        <f aca="false">ROUNDDOWN(C18,0)</f>
        <v>#DIV/0!</v>
      </c>
      <c r="E18" s="163" t="e">
        <f aca="false">D18+I18+N18+S18+X18+AC18+AH18+AM18+AR18+AW18+BB18+BG18+BL18+BQ18+BV18</f>
        <v>#DIV/0!</v>
      </c>
      <c r="F18" s="164" t="e">
        <f aca="false">B18/(D18+1)</f>
        <v>#DIV/0!</v>
      </c>
      <c r="G18" s="164" t="e">
        <f aca="false">IF($D$34&gt;0,1,0)</f>
        <v>#DIV/0!</v>
      </c>
      <c r="H18" s="165" t="e">
        <f aca="false">IF(F18=MAX($F$5:$F$32),1,0)</f>
        <v>#DIV/0!</v>
      </c>
      <c r="I18" s="166" t="e">
        <f aca="false">IF($D$34&gt;0,IF(H18&lt;1,0,H18),0)</f>
        <v>#DIV/0!</v>
      </c>
      <c r="J18" s="167" t="e">
        <f aca="false">+IF($J$34&gt;0,$J$34,"0")</f>
        <v>#DIV/0!</v>
      </c>
      <c r="K18" s="164" t="e">
        <f aca="false">B18/(D18+I18+1)</f>
        <v>#DIV/0!</v>
      </c>
      <c r="L18" s="164" t="e">
        <f aca="false">IF($J$34&gt;0,1,0)</f>
        <v>#DIV/0!</v>
      </c>
      <c r="M18" s="165" t="e">
        <f aca="false">IF(K18=MAX($K$5:$K37),1,0)</f>
        <v>#DIV/0!</v>
      </c>
      <c r="N18" s="166" t="e">
        <f aca="false">IF((L18+M18=2),M18,0)</f>
        <v>#DIV/0!</v>
      </c>
      <c r="O18" s="176"/>
      <c r="P18" s="164" t="e">
        <f aca="false">B18/(D18+I18+N18+1)</f>
        <v>#DIV/0!</v>
      </c>
      <c r="Q18" s="164" t="e">
        <f aca="false">IF($O$34&gt;0,1,0)</f>
        <v>#DIV/0!</v>
      </c>
      <c r="R18" s="165" t="e">
        <f aca="false">IF(P18=MAX($P$5:$P$32),1,0)</f>
        <v>#DIV/0!</v>
      </c>
      <c r="S18" s="166" t="e">
        <f aca="false">IF((R18+Q18=2),R18,0)</f>
        <v>#DIV/0!</v>
      </c>
      <c r="T18" s="167"/>
      <c r="U18" s="164" t="e">
        <f aca="false">B18/(D18+I18+N18+S18+1)</f>
        <v>#DIV/0!</v>
      </c>
      <c r="V18" s="164" t="e">
        <f aca="false">IF($T$34&gt;0,1,0)</f>
        <v>#DIV/0!</v>
      </c>
      <c r="W18" s="165" t="e">
        <f aca="false">IF(U18=MAX($U$5:$U$32),1,0)</f>
        <v>#DIV/0!</v>
      </c>
      <c r="X18" s="166" t="e">
        <f aca="false">IF((W18+V18=2),W18,0)</f>
        <v>#DIV/0!</v>
      </c>
      <c r="Y18" s="167"/>
      <c r="Z18" s="164" t="e">
        <f aca="false">B18/(D18+I18+N18+S18+X18+1)</f>
        <v>#DIV/0!</v>
      </c>
      <c r="AA18" s="164" t="e">
        <f aca="false">IF($Y$34&gt;0,1,0)</f>
        <v>#DIV/0!</v>
      </c>
      <c r="AB18" s="165" t="e">
        <f aca="false">IF(Z18=MAX($Z$5:$Z$32),1,0)</f>
        <v>#DIV/0!</v>
      </c>
      <c r="AC18" s="166" t="e">
        <f aca="false">IF((AB18+AA18=2),AB18,0)</f>
        <v>#DIV/0!</v>
      </c>
      <c r="AD18" s="167"/>
      <c r="AE18" s="164" t="e">
        <f aca="false">B18/(D18+I18+N18+S18+X18+AC18+1)</f>
        <v>#DIV/0!</v>
      </c>
      <c r="AF18" s="164" t="e">
        <f aca="false">IF($AD$34&gt;0,1,0)</f>
        <v>#DIV/0!</v>
      </c>
      <c r="AG18" s="165" t="e">
        <f aca="false">IF(AE18=MAX($AE$5:$AE$32),1,0)</f>
        <v>#DIV/0!</v>
      </c>
      <c r="AH18" s="166" t="e">
        <f aca="false">IF((AF18+AG18=2),AG18,0)</f>
        <v>#DIV/0!</v>
      </c>
      <c r="AI18" s="168" t="e">
        <f aca="false">B18/(D18+I18+N18+S18+X18+AC18+AH18+1)</f>
        <v>#DIV/0!</v>
      </c>
      <c r="AJ18" s="169" t="e">
        <f aca="false">B18/(D18+I18+N18+S18+X18+AC18+AH18+1)</f>
        <v>#DIV/0!</v>
      </c>
      <c r="AK18" s="169" t="e">
        <f aca="false">IF($AI$34&gt;0,1,0)</f>
        <v>#DIV/0!</v>
      </c>
      <c r="AL18" s="170" t="e">
        <f aca="false">IF(AJ18=MAX($AJ$5:$AJ$32),1,0)</f>
        <v>#DIV/0!</v>
      </c>
      <c r="AM18" s="171" t="e">
        <f aca="false">IF((AK18+AL18=2),AL18,0)</f>
        <v>#DIV/0!</v>
      </c>
      <c r="AN18" s="167"/>
      <c r="AO18" s="164" t="e">
        <f aca="false">B18/(D18+I18+N18+S18+X18+AC18+AH18+AM18+1)</f>
        <v>#DIV/0!</v>
      </c>
      <c r="AP18" s="164" t="e">
        <f aca="false">IF($AN$34&gt;0,1,0)</f>
        <v>#DIV/0!</v>
      </c>
      <c r="AQ18" s="172" t="e">
        <f aca="false">IF(AO18=MAX($AO$5:$AO$31),1,0)</f>
        <v>#DIV/0!</v>
      </c>
      <c r="AR18" s="173" t="e">
        <f aca="false">IF((AP18+AQ18=2),AQ18,0)</f>
        <v>#DIV/0!</v>
      </c>
      <c r="AS18" s="174"/>
      <c r="AT18" s="164" t="e">
        <f aca="false">B18/(D18+I18+N18+S18+X18+AC18+AH18+AM18+AR18+1)</f>
        <v>#DIV/0!</v>
      </c>
      <c r="AU18" s="164" t="e">
        <f aca="false">IF($AS$34&gt;0,1,0)</f>
        <v>#DIV/0!</v>
      </c>
      <c r="AV18" s="172" t="e">
        <f aca="false">IF(AT18=MAX($AT$5:$AT$32),1,0)</f>
        <v>#DIV/0!</v>
      </c>
      <c r="AW18" s="173" t="e">
        <f aca="false">IF((AU18+AV18=2),AV18,0)</f>
        <v>#DIV/0!</v>
      </c>
      <c r="AX18" s="174"/>
      <c r="AY18" s="164" t="e">
        <f aca="false">B18/(D18+I18+N18+S18+X18+AC18+AH18+AM18+AR18+AW18+1)</f>
        <v>#DIV/0!</v>
      </c>
      <c r="AZ18" s="164" t="e">
        <f aca="false">IF($AX$34&gt;0,1,0)</f>
        <v>#DIV/0!</v>
      </c>
      <c r="BA18" s="172" t="e">
        <f aca="false">IF(AY18=MAX($AY$5:$AY$32),1,0)</f>
        <v>#DIV/0!</v>
      </c>
      <c r="BB18" s="173" t="e">
        <f aca="false">IF((AZ18+BA18=2),BA18,0)</f>
        <v>#DIV/0!</v>
      </c>
      <c r="BC18" s="174"/>
      <c r="BD18" s="164" t="e">
        <f aca="false">B18/(D18+I18+N18+S18+X18+AC18+AH18+AM18+AR18+AW18+BB18+1)</f>
        <v>#DIV/0!</v>
      </c>
      <c r="BE18" s="164" t="e">
        <f aca="false">IF($BC$34&gt;0,1,0)</f>
        <v>#DIV/0!</v>
      </c>
      <c r="BF18" s="172" t="e">
        <f aca="false">IF(BD18=MAX($BD$5:$BD$32),1,0)</f>
        <v>#DIV/0!</v>
      </c>
      <c r="BG18" s="173" t="e">
        <f aca="false">IF((BE18+BF18=2),BF18,0)</f>
        <v>#DIV/0!</v>
      </c>
      <c r="BH18" s="167"/>
      <c r="BI18" s="164" t="e">
        <f aca="false">B18/(D18+I18+N18+S18+X18+AC18+AH18+AM18+AR18+AW18+BB18+BG18+1)</f>
        <v>#DIV/0!</v>
      </c>
      <c r="BJ18" s="164" t="e">
        <f aca="false">IF($BH$34&gt;0,1,0)</f>
        <v>#DIV/0!</v>
      </c>
      <c r="BK18" s="165" t="e">
        <f aca="false">IF(BI18=MAX($BI$5:$BI$32),1,0)</f>
        <v>#DIV/0!</v>
      </c>
      <c r="BL18" s="166" t="e">
        <f aca="false">IF((BJ18+BK18=2),BK18,0)</f>
        <v>#DIV/0!</v>
      </c>
      <c r="BM18" s="167"/>
      <c r="BN18" s="164" t="e">
        <f aca="false">B18/(D18+I18+N18+S18+X18+AC18+AH18+AM18+AR18+AW18+BB18+BG18+BL18+1)</f>
        <v>#DIV/0!</v>
      </c>
      <c r="BO18" s="164" t="e">
        <f aca="false">IF($BM$34&gt;0,1,0)</f>
        <v>#DIV/0!</v>
      </c>
      <c r="BP18" s="165" t="e">
        <f aca="false">IF(BN18=MAX($BN$5:$BN$32),1,0)</f>
        <v>#DIV/0!</v>
      </c>
      <c r="BQ18" s="166" t="e">
        <f aca="false">IF((BO18+BP18=2),BP18,0)</f>
        <v>#DIV/0!</v>
      </c>
      <c r="BR18" s="167"/>
      <c r="BS18" s="164" t="e">
        <f aca="false">B18/(D18+I18+N18+S18+X18+AC18+AH18+AM18+AR18+AW18+BB18+BG18+BL18+BQ18+1)</f>
        <v>#DIV/0!</v>
      </c>
      <c r="BT18" s="164" t="e">
        <f aca="false">IF($BR$34&gt;0,1,0)</f>
        <v>#DIV/0!</v>
      </c>
      <c r="BU18" s="165" t="e">
        <f aca="false">IF(BS18=MAX($BS$5:$BS$32),1,0)</f>
        <v>#DIV/0!</v>
      </c>
      <c r="BV18" s="166" t="e">
        <f aca="false">IF((BT18+BU18=2),BU18,0)</f>
        <v>#DIV/0!</v>
      </c>
      <c r="BW18" s="175"/>
    </row>
    <row r="19" customFormat="false" ht="15" hidden="false" customHeight="false" outlineLevel="0" collapsed="false">
      <c r="B19" s="159"/>
      <c r="C19" s="180" t="e">
        <f aca="false">B19/$B$36</f>
        <v>#DIV/0!</v>
      </c>
      <c r="D19" s="162" t="e">
        <f aca="false">ROUNDDOWN(C19,0)</f>
        <v>#DIV/0!</v>
      </c>
      <c r="E19" s="163" t="e">
        <f aca="false">D19+I19+N19+S19+X19+AC19+AH19+AM19+AR19+AW19+BB19+BG19+BL19+BQ19+BV19</f>
        <v>#DIV/0!</v>
      </c>
      <c r="F19" s="164" t="e">
        <f aca="false">B19/(D19+1)</f>
        <v>#DIV/0!</v>
      </c>
      <c r="G19" s="164" t="e">
        <f aca="false">IF($D$34&gt;0,1,0)</f>
        <v>#DIV/0!</v>
      </c>
      <c r="H19" s="165" t="e">
        <f aca="false">IF(F19=MAX($F$5:$F$32),1,0)</f>
        <v>#DIV/0!</v>
      </c>
      <c r="I19" s="166" t="e">
        <f aca="false">IF($D$34&gt;0,IF(H19&lt;1,0,H19),0)</f>
        <v>#DIV/0!</v>
      </c>
      <c r="J19" s="167" t="e">
        <f aca="false">+IF($J$34&gt;0,$J$34,"0")</f>
        <v>#DIV/0!</v>
      </c>
      <c r="K19" s="164" t="e">
        <f aca="false">B19/(D19+I19+1)</f>
        <v>#DIV/0!</v>
      </c>
      <c r="L19" s="164" t="e">
        <f aca="false">IF($J$34&gt;0,1,0)</f>
        <v>#DIV/0!</v>
      </c>
      <c r="M19" s="165" t="e">
        <f aca="false">IF(K19=MAX($K$5:$K37),1,0)</f>
        <v>#DIV/0!</v>
      </c>
      <c r="N19" s="166" t="e">
        <f aca="false">IF((L19+M19=2),M19,0)</f>
        <v>#DIV/0!</v>
      </c>
      <c r="O19" s="176"/>
      <c r="P19" s="164" t="e">
        <f aca="false">B19/(D19+I19+N19+1)</f>
        <v>#DIV/0!</v>
      </c>
      <c r="Q19" s="164" t="e">
        <f aca="false">IF($O$34&gt;0,1,0)</f>
        <v>#DIV/0!</v>
      </c>
      <c r="R19" s="165" t="e">
        <f aca="false">IF(P19=MAX($P$5:$P$32),1,0)</f>
        <v>#DIV/0!</v>
      </c>
      <c r="S19" s="166" t="e">
        <f aca="false">IF((R19+Q19=2),R19,0)</f>
        <v>#DIV/0!</v>
      </c>
      <c r="T19" s="167"/>
      <c r="U19" s="164" t="e">
        <f aca="false">B19/(D19+I19+N19+S19+1)</f>
        <v>#DIV/0!</v>
      </c>
      <c r="V19" s="164" t="e">
        <f aca="false">IF($T$34&gt;0,1,0)</f>
        <v>#DIV/0!</v>
      </c>
      <c r="W19" s="165" t="e">
        <f aca="false">IF(U19=MAX($U$5:$U$32),1,0)</f>
        <v>#DIV/0!</v>
      </c>
      <c r="X19" s="166" t="e">
        <f aca="false">IF((W19+V19=2),W19,0)</f>
        <v>#DIV/0!</v>
      </c>
      <c r="Y19" s="167"/>
      <c r="Z19" s="164" t="e">
        <f aca="false">B19/(D19+I19+N19+S19+X19+1)</f>
        <v>#DIV/0!</v>
      </c>
      <c r="AA19" s="164" t="e">
        <f aca="false">IF($Y$34&gt;0,1,0)</f>
        <v>#DIV/0!</v>
      </c>
      <c r="AB19" s="165" t="e">
        <f aca="false">IF(Z19=MAX($Z$5:$Z$32),1,0)</f>
        <v>#DIV/0!</v>
      </c>
      <c r="AC19" s="166" t="e">
        <f aca="false">IF((AB19+AA19=2),AB19,0)</f>
        <v>#DIV/0!</v>
      </c>
      <c r="AD19" s="167"/>
      <c r="AE19" s="164" t="e">
        <f aca="false">B19/(D19+I19+N19+S19+X19+AC19+1)</f>
        <v>#DIV/0!</v>
      </c>
      <c r="AF19" s="164" t="e">
        <f aca="false">IF($AD$34&gt;0,1,0)</f>
        <v>#DIV/0!</v>
      </c>
      <c r="AG19" s="165" t="e">
        <f aca="false">IF(AE19=MAX($AE$5:$AE$32),1,0)</f>
        <v>#DIV/0!</v>
      </c>
      <c r="AH19" s="166" t="e">
        <f aca="false">IF((AF19+AG19=2),AG19,0)</f>
        <v>#DIV/0!</v>
      </c>
      <c r="AI19" s="168" t="e">
        <f aca="false">B19/(D19+I19+N19+S19+X19+AC19+AH19+1)</f>
        <v>#DIV/0!</v>
      </c>
      <c r="AJ19" s="169" t="e">
        <f aca="false">B19/(D19+I19+N19+S19+X19+AC19+AH19+1)</f>
        <v>#DIV/0!</v>
      </c>
      <c r="AK19" s="169" t="e">
        <f aca="false">IF($AI$34&gt;0,1,0)</f>
        <v>#DIV/0!</v>
      </c>
      <c r="AL19" s="170" t="e">
        <f aca="false">IF(AJ19=MAX($AJ$5:$AJ$32),1,0)</f>
        <v>#DIV/0!</v>
      </c>
      <c r="AM19" s="171" t="e">
        <f aca="false">IF((AK19+AL19=2),AL19,0)</f>
        <v>#DIV/0!</v>
      </c>
      <c r="AN19" s="167"/>
      <c r="AO19" s="164" t="e">
        <f aca="false">B19/(D19+I19+N19+S19+X19+AC19+AH19+AM19+1)</f>
        <v>#DIV/0!</v>
      </c>
      <c r="AP19" s="164" t="e">
        <f aca="false">IF($AN$34&gt;0,1,0)</f>
        <v>#DIV/0!</v>
      </c>
      <c r="AQ19" s="172" t="e">
        <f aca="false">IF(AO19=MAX($AO$5:$AO$31),1,0)</f>
        <v>#DIV/0!</v>
      </c>
      <c r="AR19" s="173" t="e">
        <f aca="false">IF((AP19+AQ19=2),AQ19,0)</f>
        <v>#DIV/0!</v>
      </c>
      <c r="AS19" s="174"/>
      <c r="AT19" s="164" t="e">
        <f aca="false">B19/(D19+I19+N19+S19+X19+AC19+AH19+AM19+AR19+1)</f>
        <v>#DIV/0!</v>
      </c>
      <c r="AU19" s="164" t="e">
        <f aca="false">IF($AS$34&gt;0,1,0)</f>
        <v>#DIV/0!</v>
      </c>
      <c r="AV19" s="172" t="e">
        <f aca="false">IF(AT19=MAX($AT$5:$AT$32),1,0)</f>
        <v>#DIV/0!</v>
      </c>
      <c r="AW19" s="173" t="e">
        <f aca="false">IF((AU19+AV19=2),AV19,0)</f>
        <v>#DIV/0!</v>
      </c>
      <c r="AX19" s="174"/>
      <c r="AY19" s="164" t="e">
        <f aca="false">B19/(D19+I19+N19+S19+X19+AC19+AH19+AM19+AR19+AW19+1)</f>
        <v>#DIV/0!</v>
      </c>
      <c r="AZ19" s="164" t="e">
        <f aca="false">IF($AX$34&gt;0,1,0)</f>
        <v>#DIV/0!</v>
      </c>
      <c r="BA19" s="172" t="e">
        <f aca="false">IF(AY19=MAX($AY$5:$AY$32),1,0)</f>
        <v>#DIV/0!</v>
      </c>
      <c r="BB19" s="173" t="e">
        <f aca="false">IF((AZ19+BA19=2),BA19,0)</f>
        <v>#DIV/0!</v>
      </c>
      <c r="BC19" s="174"/>
      <c r="BD19" s="164" t="e">
        <f aca="false">B19/(D19+I19+N19+S19+X19+AC19+AH19+AM19+AR19+AW19+BB19+1)</f>
        <v>#DIV/0!</v>
      </c>
      <c r="BE19" s="164" t="e">
        <f aca="false">IF($BC$34&gt;0,1,0)</f>
        <v>#DIV/0!</v>
      </c>
      <c r="BF19" s="172" t="e">
        <f aca="false">IF(BD19=MAX($BD$5:$BD$32),1,0)</f>
        <v>#DIV/0!</v>
      </c>
      <c r="BG19" s="173" t="e">
        <f aca="false">IF((BE19+BF19=2),BF19,0)</f>
        <v>#DIV/0!</v>
      </c>
      <c r="BH19" s="167"/>
      <c r="BI19" s="164" t="e">
        <f aca="false">B19/(D19+I19+N19+S19+X19+AC19+AH19+AM19+AR19+AW19+BB19+BG19+1)</f>
        <v>#DIV/0!</v>
      </c>
      <c r="BJ19" s="164" t="e">
        <f aca="false">IF($BH$34&gt;0,1,0)</f>
        <v>#DIV/0!</v>
      </c>
      <c r="BK19" s="165" t="e">
        <f aca="false">IF(BI19=MAX($BI$5:$BI$32),1,0)</f>
        <v>#DIV/0!</v>
      </c>
      <c r="BL19" s="166" t="e">
        <f aca="false">IF((BJ19+BK19=2),BK19,0)</f>
        <v>#DIV/0!</v>
      </c>
      <c r="BM19" s="167"/>
      <c r="BN19" s="164" t="e">
        <f aca="false">B19/(D19+I19+N19+S19+X19+AC19+AH19+AM19+AR19+AW19+BB19+BG19+BL19+1)</f>
        <v>#DIV/0!</v>
      </c>
      <c r="BO19" s="164" t="e">
        <f aca="false">IF($BM$34&gt;0,1,0)</f>
        <v>#DIV/0!</v>
      </c>
      <c r="BP19" s="165" t="e">
        <f aca="false">IF(BN19=MAX($BN$5:$BN$32),1,0)</f>
        <v>#DIV/0!</v>
      </c>
      <c r="BQ19" s="166" t="e">
        <f aca="false">IF((BO19+BP19=2),BP19,0)</f>
        <v>#DIV/0!</v>
      </c>
      <c r="BR19" s="167"/>
      <c r="BS19" s="164" t="e">
        <f aca="false">B19/(D19+I19+N19+S19+X19+AC19+AH19+AM19+AR19+AW19+BB19+BG19+BL19+BQ19+1)</f>
        <v>#DIV/0!</v>
      </c>
      <c r="BT19" s="164" t="e">
        <f aca="false">IF($BR$34&gt;0,1,0)</f>
        <v>#DIV/0!</v>
      </c>
      <c r="BU19" s="165" t="e">
        <f aca="false">IF(BS19=MAX($BS$5:$BS$32),1,0)</f>
        <v>#DIV/0!</v>
      </c>
      <c r="BV19" s="166" t="e">
        <f aca="false">IF((BT19+BU19=2),BU19,0)</f>
        <v>#DIV/0!</v>
      </c>
      <c r="BW19" s="175"/>
    </row>
    <row r="20" customFormat="false" ht="15" hidden="false" customHeight="false" outlineLevel="0" collapsed="false">
      <c r="B20" s="159"/>
      <c r="C20" s="180" t="e">
        <f aca="false">B20/$B$36</f>
        <v>#DIV/0!</v>
      </c>
      <c r="D20" s="162" t="e">
        <f aca="false">ROUNDDOWN(C20,0)</f>
        <v>#DIV/0!</v>
      </c>
      <c r="E20" s="163" t="e">
        <f aca="false">D20+I20+N20+S20+X20+AC20+AH20+AM20+AR20+AW20+BB20+BG20+BL20+BQ20+BV20</f>
        <v>#DIV/0!</v>
      </c>
      <c r="F20" s="164" t="e">
        <f aca="false">B20/(D20+1)</f>
        <v>#DIV/0!</v>
      </c>
      <c r="G20" s="164" t="e">
        <f aca="false">IF($D$34&gt;0,1,0)</f>
        <v>#DIV/0!</v>
      </c>
      <c r="H20" s="165" t="e">
        <f aca="false">IF(F20=MAX($F$5:$F$32),1,0)</f>
        <v>#DIV/0!</v>
      </c>
      <c r="I20" s="166" t="e">
        <f aca="false">IF($D$34&gt;0,IF(H20&lt;1,0,H20),0)</f>
        <v>#DIV/0!</v>
      </c>
      <c r="J20" s="167" t="e">
        <f aca="false">+IF($J$34&gt;0,$J$34,"0")</f>
        <v>#DIV/0!</v>
      </c>
      <c r="K20" s="164" t="e">
        <f aca="false">B20/(D20+I20+1)</f>
        <v>#DIV/0!</v>
      </c>
      <c r="L20" s="164" t="e">
        <f aca="false">IF($J$34&gt;0,1,0)</f>
        <v>#DIV/0!</v>
      </c>
      <c r="M20" s="165" t="e">
        <f aca="false">IF(K20=MAX($K$5:$K37),1,0)</f>
        <v>#DIV/0!</v>
      </c>
      <c r="N20" s="166" t="e">
        <f aca="false">IF((L20+M20=2),M20,0)</f>
        <v>#DIV/0!</v>
      </c>
      <c r="O20" s="176"/>
      <c r="P20" s="164" t="e">
        <f aca="false">B20/(D20+I20+N20+1)</f>
        <v>#DIV/0!</v>
      </c>
      <c r="Q20" s="164" t="e">
        <f aca="false">IF($O$34&gt;0,1,0)</f>
        <v>#DIV/0!</v>
      </c>
      <c r="R20" s="165" t="e">
        <f aca="false">IF(P20=MAX($P$5:$P$32),1,0)</f>
        <v>#DIV/0!</v>
      </c>
      <c r="S20" s="166" t="e">
        <f aca="false">IF((R20+Q20=2),R20,0)</f>
        <v>#DIV/0!</v>
      </c>
      <c r="T20" s="167"/>
      <c r="U20" s="164" t="e">
        <f aca="false">B20/(D20+I20+N20+S20+1)</f>
        <v>#DIV/0!</v>
      </c>
      <c r="V20" s="164" t="e">
        <f aca="false">IF($T$34&gt;0,1,0)</f>
        <v>#DIV/0!</v>
      </c>
      <c r="W20" s="165" t="e">
        <f aca="false">IF(U20=MAX($U$5:$U$32),1,0)</f>
        <v>#DIV/0!</v>
      </c>
      <c r="X20" s="166" t="e">
        <f aca="false">IF((W20+V20=2),W20,0)</f>
        <v>#DIV/0!</v>
      </c>
      <c r="Y20" s="167"/>
      <c r="Z20" s="164" t="e">
        <f aca="false">B20/(D20+I20+N20+S20+X20+1)</f>
        <v>#DIV/0!</v>
      </c>
      <c r="AA20" s="164" t="e">
        <f aca="false">IF($Y$34&gt;0,1,0)</f>
        <v>#DIV/0!</v>
      </c>
      <c r="AB20" s="165" t="e">
        <f aca="false">IF(Z20=MAX($Z$5:$Z$32),1,0)</f>
        <v>#DIV/0!</v>
      </c>
      <c r="AC20" s="166" t="e">
        <f aca="false">IF((AB20+AA20=2),AB20,0)</f>
        <v>#DIV/0!</v>
      </c>
      <c r="AD20" s="167"/>
      <c r="AE20" s="164" t="e">
        <f aca="false">B20/(D20+I20+N20+S20+X20+AC20+1)</f>
        <v>#DIV/0!</v>
      </c>
      <c r="AF20" s="164" t="e">
        <f aca="false">IF($AD$34&gt;0,1,0)</f>
        <v>#DIV/0!</v>
      </c>
      <c r="AG20" s="165" t="e">
        <f aca="false">IF(AE20=MAX($AE$5:$AE$32),1,0)</f>
        <v>#DIV/0!</v>
      </c>
      <c r="AH20" s="166" t="e">
        <f aca="false">IF((AF20+AG20=2),AG20,0)</f>
        <v>#DIV/0!</v>
      </c>
      <c r="AI20" s="168" t="e">
        <f aca="false">B20/(D20+I20+N20+S20+X20+AC20+AH20+1)</f>
        <v>#DIV/0!</v>
      </c>
      <c r="AJ20" s="169" t="e">
        <f aca="false">B20/(D20+I20+N20+S20+X20+AC20+AH20+1)</f>
        <v>#DIV/0!</v>
      </c>
      <c r="AK20" s="169" t="e">
        <f aca="false">IF($AI$34&gt;0,1,0)</f>
        <v>#DIV/0!</v>
      </c>
      <c r="AL20" s="170" t="e">
        <f aca="false">IF(AJ20=MAX($AJ$5:$AJ$32),1,0)</f>
        <v>#DIV/0!</v>
      </c>
      <c r="AM20" s="171" t="e">
        <f aca="false">IF((AK20+AL20=2),AL20,0)</f>
        <v>#DIV/0!</v>
      </c>
      <c r="AN20" s="167"/>
      <c r="AO20" s="164" t="e">
        <f aca="false">B20/(D20+I20+N20+S20+X20+AC20+AH20+AM20+1)</f>
        <v>#DIV/0!</v>
      </c>
      <c r="AP20" s="164" t="e">
        <f aca="false">IF($AN$34&gt;0,1,0)</f>
        <v>#DIV/0!</v>
      </c>
      <c r="AQ20" s="172" t="e">
        <f aca="false">IF(AO20=MAX($AO$5:$AO$31),1,0)</f>
        <v>#DIV/0!</v>
      </c>
      <c r="AR20" s="173" t="e">
        <f aca="false">IF((AP20+AQ20=2),AQ20,0)</f>
        <v>#DIV/0!</v>
      </c>
      <c r="AS20" s="174"/>
      <c r="AT20" s="164" t="e">
        <f aca="false">B20/(D20+I20+N20+S20+X20+AC20+AH20+AM20+AR20+1)</f>
        <v>#DIV/0!</v>
      </c>
      <c r="AU20" s="164" t="e">
        <f aca="false">IF($AS$34&gt;0,1,0)</f>
        <v>#DIV/0!</v>
      </c>
      <c r="AV20" s="172" t="e">
        <f aca="false">IF(AT20=MAX($AT$5:$AT$32),1,0)</f>
        <v>#DIV/0!</v>
      </c>
      <c r="AW20" s="173" t="e">
        <f aca="false">IF((AU20+AV20=2),AV20,0)</f>
        <v>#DIV/0!</v>
      </c>
      <c r="AX20" s="174"/>
      <c r="AY20" s="164" t="e">
        <f aca="false">B20/(D20+I20+N20+S20+X20+AC20+AH20+AM20+AR20+AW20+1)</f>
        <v>#DIV/0!</v>
      </c>
      <c r="AZ20" s="164" t="e">
        <f aca="false">IF($AX$34&gt;0,1,0)</f>
        <v>#DIV/0!</v>
      </c>
      <c r="BA20" s="172" t="e">
        <f aca="false">IF(AY20=MAX($AY$5:$AY$32),1,0)</f>
        <v>#DIV/0!</v>
      </c>
      <c r="BB20" s="173" t="e">
        <f aca="false">IF((AZ20+BA20=2),BA20,0)</f>
        <v>#DIV/0!</v>
      </c>
      <c r="BC20" s="174"/>
      <c r="BD20" s="164" t="e">
        <f aca="false">B20/(D20+I20+N20+S20+X20+AC20+AH20+AM20+AR20+AW20+BB20+1)</f>
        <v>#DIV/0!</v>
      </c>
      <c r="BE20" s="164" t="e">
        <f aca="false">IF($BC$34&gt;0,1,0)</f>
        <v>#DIV/0!</v>
      </c>
      <c r="BF20" s="172" t="e">
        <f aca="false">IF(BD20=MAX($BD$5:$BD$32),1,0)</f>
        <v>#DIV/0!</v>
      </c>
      <c r="BG20" s="173" t="e">
        <f aca="false">IF((BE20+BF20=2),BF20,0)</f>
        <v>#DIV/0!</v>
      </c>
      <c r="BH20" s="167"/>
      <c r="BI20" s="164" t="e">
        <f aca="false">B20/(D20+I20+N20+S20+X20+AC20+AH20+AM20+AR20+AW20+BB20+BG20+1)</f>
        <v>#DIV/0!</v>
      </c>
      <c r="BJ20" s="164" t="e">
        <f aca="false">IF($BH$34&gt;0,1,0)</f>
        <v>#DIV/0!</v>
      </c>
      <c r="BK20" s="165" t="e">
        <f aca="false">IF(BI20=MAX($BI$5:$BI$32),1,0)</f>
        <v>#DIV/0!</v>
      </c>
      <c r="BL20" s="166" t="e">
        <f aca="false">IF((BJ20+BK20=2),BK20,0)</f>
        <v>#DIV/0!</v>
      </c>
      <c r="BM20" s="167"/>
      <c r="BN20" s="164" t="e">
        <f aca="false">B20/(D20+I20+N20+S20+X20+AC20+AH20+AM20+AR20+AW20+BB20+BG20+BL20+1)</f>
        <v>#DIV/0!</v>
      </c>
      <c r="BO20" s="164" t="e">
        <f aca="false">IF($BM$34&gt;0,1,0)</f>
        <v>#DIV/0!</v>
      </c>
      <c r="BP20" s="165" t="e">
        <f aca="false">IF(BN20=MAX($BN$5:$BN$32),1,0)</f>
        <v>#DIV/0!</v>
      </c>
      <c r="BQ20" s="166" t="e">
        <f aca="false">IF((BO20+BP20=2),BP20,0)</f>
        <v>#DIV/0!</v>
      </c>
      <c r="BR20" s="167"/>
      <c r="BS20" s="164" t="e">
        <f aca="false">B20/(D20+I20+N20+S20+X20+AC20+AH20+AM20+AR20+AW20+BB20+BG20+BL20+BQ20+1)</f>
        <v>#DIV/0!</v>
      </c>
      <c r="BT20" s="164" t="e">
        <f aca="false">IF($BR$34&gt;0,1,0)</f>
        <v>#DIV/0!</v>
      </c>
      <c r="BU20" s="165" t="e">
        <f aca="false">IF(BS20=MAX($BS$5:$BS$32),1,0)</f>
        <v>#DIV/0!</v>
      </c>
      <c r="BV20" s="166" t="e">
        <f aca="false">IF((BT20+BU20=2),BU20,0)</f>
        <v>#DIV/0!</v>
      </c>
      <c r="BW20" s="175"/>
    </row>
    <row r="21" customFormat="false" ht="15" hidden="false" customHeight="false" outlineLevel="0" collapsed="false">
      <c r="B21" s="159"/>
      <c r="C21" s="180" t="e">
        <f aca="false">B21/$B$36</f>
        <v>#DIV/0!</v>
      </c>
      <c r="D21" s="162" t="e">
        <f aca="false">ROUNDDOWN(C21,0)</f>
        <v>#DIV/0!</v>
      </c>
      <c r="E21" s="163" t="e">
        <f aca="false">D21+I21+N21+S21+X21+AC21+AH21+AM21+AR21+AW21+BB21+BG21+BL21+BQ21+BV21</f>
        <v>#DIV/0!</v>
      </c>
      <c r="F21" s="164" t="e">
        <f aca="false">B21/(D21+1)</f>
        <v>#DIV/0!</v>
      </c>
      <c r="G21" s="164" t="e">
        <f aca="false">IF($D$34&gt;0,1,0)</f>
        <v>#DIV/0!</v>
      </c>
      <c r="H21" s="165" t="e">
        <f aca="false">IF(F21=MAX($F$5:$F$32),1,0)</f>
        <v>#DIV/0!</v>
      </c>
      <c r="I21" s="166" t="e">
        <f aca="false">IF($D$34&gt;0,IF(H21&lt;1,0,H21),0)</f>
        <v>#DIV/0!</v>
      </c>
      <c r="J21" s="167" t="e">
        <f aca="false">+IF($J$34&gt;0,$J$34,"0")</f>
        <v>#DIV/0!</v>
      </c>
      <c r="K21" s="164" t="e">
        <f aca="false">B21/(D21+I21+1)</f>
        <v>#DIV/0!</v>
      </c>
      <c r="L21" s="164" t="e">
        <f aca="false">IF($J$34&gt;0,1,0)</f>
        <v>#DIV/0!</v>
      </c>
      <c r="M21" s="165" t="e">
        <f aca="false">IF(K21=MAX($K$5:$K37),1,0)</f>
        <v>#DIV/0!</v>
      </c>
      <c r="N21" s="166" t="e">
        <f aca="false">IF((L21+M21=2),M21,0)</f>
        <v>#DIV/0!</v>
      </c>
      <c r="O21" s="176"/>
      <c r="P21" s="164" t="e">
        <f aca="false">B21/(D21+I21+N21+1)</f>
        <v>#DIV/0!</v>
      </c>
      <c r="Q21" s="164" t="e">
        <f aca="false">IF($O$34&gt;0,1,0)</f>
        <v>#DIV/0!</v>
      </c>
      <c r="R21" s="165" t="e">
        <f aca="false">IF(P21=MAX($P$5:$P$32),1,0)</f>
        <v>#DIV/0!</v>
      </c>
      <c r="S21" s="166" t="e">
        <f aca="false">IF((R21+Q21=2),R21,0)</f>
        <v>#DIV/0!</v>
      </c>
      <c r="T21" s="167"/>
      <c r="U21" s="164" t="e">
        <f aca="false">B21/(D21+I21+N21+S21+1)</f>
        <v>#DIV/0!</v>
      </c>
      <c r="V21" s="164" t="e">
        <f aca="false">IF($T$34&gt;0,1,0)</f>
        <v>#DIV/0!</v>
      </c>
      <c r="W21" s="165" t="e">
        <f aca="false">IF(U21=MAX($U$5:$U$32),1,0)</f>
        <v>#DIV/0!</v>
      </c>
      <c r="X21" s="166" t="e">
        <f aca="false">IF((W21+V21=2),W21,0)</f>
        <v>#DIV/0!</v>
      </c>
      <c r="Y21" s="167"/>
      <c r="Z21" s="164" t="e">
        <f aca="false">B21/(D21+I21+N21+S21+X21+1)</f>
        <v>#DIV/0!</v>
      </c>
      <c r="AA21" s="164" t="e">
        <f aca="false">IF($Y$34&gt;0,1,0)</f>
        <v>#DIV/0!</v>
      </c>
      <c r="AB21" s="165" t="e">
        <f aca="false">IF(Z21=MAX($Z$5:$Z$32),1,0)</f>
        <v>#DIV/0!</v>
      </c>
      <c r="AC21" s="166" t="e">
        <f aca="false">IF((AB21+AA21=2),AB21,0)</f>
        <v>#DIV/0!</v>
      </c>
      <c r="AD21" s="167"/>
      <c r="AE21" s="164" t="e">
        <f aca="false">B21/(D21+I21+N21+S21+X21+AC21+1)</f>
        <v>#DIV/0!</v>
      </c>
      <c r="AF21" s="164" t="e">
        <f aca="false">IF($AD$34&gt;0,1,0)</f>
        <v>#DIV/0!</v>
      </c>
      <c r="AG21" s="165" t="e">
        <f aca="false">IF(AE21=MAX($AE$5:$AE$32),1,0)</f>
        <v>#DIV/0!</v>
      </c>
      <c r="AH21" s="166" t="e">
        <f aca="false">IF((AF21+AG21=2),AG21,0)</f>
        <v>#DIV/0!</v>
      </c>
      <c r="AI21" s="168" t="e">
        <f aca="false">B21/(D21+I21+N21+S21+X21+AC21+AH21+1)</f>
        <v>#DIV/0!</v>
      </c>
      <c r="AJ21" s="169" t="e">
        <f aca="false">B21/(D21+I21+N21+S21+X21+AC21+AH21+1)</f>
        <v>#DIV/0!</v>
      </c>
      <c r="AK21" s="169" t="e">
        <f aca="false">IF($AI$34&gt;0,1,0)</f>
        <v>#DIV/0!</v>
      </c>
      <c r="AL21" s="170" t="e">
        <f aca="false">IF(AJ21=MAX($AJ$5:$AJ$32),1,0)</f>
        <v>#DIV/0!</v>
      </c>
      <c r="AM21" s="171" t="e">
        <f aca="false">IF((AK21+AL21=2),AL21,0)</f>
        <v>#DIV/0!</v>
      </c>
      <c r="AN21" s="167"/>
      <c r="AO21" s="164" t="e">
        <f aca="false">B21/(D21+I21+N21+S21+X21+AC21+AH21+AM21+1)</f>
        <v>#DIV/0!</v>
      </c>
      <c r="AP21" s="164" t="e">
        <f aca="false">IF($AN$34&gt;0,1,0)</f>
        <v>#DIV/0!</v>
      </c>
      <c r="AQ21" s="172" t="e">
        <f aca="false">IF(AO21=MAX($AO$5:$AO$31),1,0)</f>
        <v>#DIV/0!</v>
      </c>
      <c r="AR21" s="173" t="e">
        <f aca="false">IF((AP21+AQ21=2),AQ21,0)</f>
        <v>#DIV/0!</v>
      </c>
      <c r="AS21" s="174"/>
      <c r="AT21" s="164" t="e">
        <f aca="false">B21/(D21+I21+N21+S21+X21+AC21+AH21+AM21+AR21+1)</f>
        <v>#DIV/0!</v>
      </c>
      <c r="AU21" s="164" t="e">
        <f aca="false">IF($AS$34&gt;0,1,0)</f>
        <v>#DIV/0!</v>
      </c>
      <c r="AV21" s="172" t="e">
        <f aca="false">IF(AT21=MAX($AT$5:$AT$32),1,0)</f>
        <v>#DIV/0!</v>
      </c>
      <c r="AW21" s="173" t="e">
        <f aca="false">IF((AU21+AV21=2),AV21,0)</f>
        <v>#DIV/0!</v>
      </c>
      <c r="AX21" s="174"/>
      <c r="AY21" s="164" t="e">
        <f aca="false">B21/(D21+I21+N21+S21+X21+AC21+AH21+AM21+AR21+AW21+1)</f>
        <v>#DIV/0!</v>
      </c>
      <c r="AZ21" s="164" t="e">
        <f aca="false">IF($AX$34&gt;0,1,0)</f>
        <v>#DIV/0!</v>
      </c>
      <c r="BA21" s="172" t="e">
        <f aca="false">IF(AY21=MAX($AY$5:$AY$32),1,0)</f>
        <v>#DIV/0!</v>
      </c>
      <c r="BB21" s="173" t="e">
        <f aca="false">IF((AZ21+BA21=2),BA21,0)</f>
        <v>#DIV/0!</v>
      </c>
      <c r="BC21" s="174"/>
      <c r="BD21" s="164" t="e">
        <f aca="false">B21/(D21+I21+N21+S21+X21+AC21+AH21+AM21+AR21+AW21+BB21+1)</f>
        <v>#DIV/0!</v>
      </c>
      <c r="BE21" s="164" t="e">
        <f aca="false">IF($BC$34&gt;0,1,0)</f>
        <v>#DIV/0!</v>
      </c>
      <c r="BF21" s="172" t="e">
        <f aca="false">IF(BD21=MAX($BD$5:$BD$32),1,0)</f>
        <v>#DIV/0!</v>
      </c>
      <c r="BG21" s="173" t="e">
        <f aca="false">IF((BE21+BF21=2),BF21,0)</f>
        <v>#DIV/0!</v>
      </c>
      <c r="BH21" s="167"/>
      <c r="BI21" s="164" t="e">
        <f aca="false">B21/(D21+I21+N21+S21+X21+AC21+AH21+AM21+AR21+AW21+BB21+BG21+1)</f>
        <v>#DIV/0!</v>
      </c>
      <c r="BJ21" s="164" t="e">
        <f aca="false">IF($BH$34&gt;0,1,0)</f>
        <v>#DIV/0!</v>
      </c>
      <c r="BK21" s="165" t="e">
        <f aca="false">IF(BI21=MAX($BI$5:$BI$32),1,0)</f>
        <v>#DIV/0!</v>
      </c>
      <c r="BL21" s="166" t="e">
        <f aca="false">IF((BJ21+BK21=2),BK21,0)</f>
        <v>#DIV/0!</v>
      </c>
      <c r="BM21" s="167"/>
      <c r="BN21" s="164" t="e">
        <f aca="false">B21/(D21+I21+N21+S21+X21+AC21+AH21+AM21+AR21+AW21+BB21+BG21+BL21+1)</f>
        <v>#DIV/0!</v>
      </c>
      <c r="BO21" s="164" t="e">
        <f aca="false">IF($BM$34&gt;0,1,0)</f>
        <v>#DIV/0!</v>
      </c>
      <c r="BP21" s="165" t="e">
        <f aca="false">IF(BN21=MAX($BN$5:$BN$32),1,0)</f>
        <v>#DIV/0!</v>
      </c>
      <c r="BQ21" s="166" t="e">
        <f aca="false">IF((BO21+BP21=2),BP21,0)</f>
        <v>#DIV/0!</v>
      </c>
      <c r="BR21" s="167"/>
      <c r="BS21" s="164" t="e">
        <f aca="false">B21/(D21+I21+N21+S21+X21+AC21+AH21+AM21+AR21+AW21+BB21+BG21+BL21+BQ21+1)</f>
        <v>#DIV/0!</v>
      </c>
      <c r="BT21" s="164" t="e">
        <f aca="false">IF($BR$34&gt;0,1,0)</f>
        <v>#DIV/0!</v>
      </c>
      <c r="BU21" s="165" t="e">
        <f aca="false">IF(BS21=MAX($BS$5:$BS$32),1,0)</f>
        <v>#DIV/0!</v>
      </c>
      <c r="BV21" s="166" t="e">
        <f aca="false">IF((BT21+BU21=2),BU21,0)</f>
        <v>#DIV/0!</v>
      </c>
      <c r="BW21" s="175"/>
    </row>
    <row r="22" customFormat="false" ht="15" hidden="false" customHeight="false" outlineLevel="0" collapsed="false">
      <c r="B22" s="159"/>
      <c r="C22" s="180" t="e">
        <f aca="false">B22/$B$36</f>
        <v>#DIV/0!</v>
      </c>
      <c r="D22" s="162" t="e">
        <f aca="false">ROUNDDOWN(C22,0)</f>
        <v>#DIV/0!</v>
      </c>
      <c r="E22" s="163" t="e">
        <f aca="false">D22+I22+N22+S22+X22+AC22+AH22+AM22+AR22+AW22+BB22+BG22+BL22+BQ22+BV22</f>
        <v>#DIV/0!</v>
      </c>
      <c r="F22" s="164" t="e">
        <f aca="false">B22/(D22+1)</f>
        <v>#DIV/0!</v>
      </c>
      <c r="G22" s="164" t="e">
        <f aca="false">IF($D$34&gt;0,1,0)</f>
        <v>#DIV/0!</v>
      </c>
      <c r="H22" s="165" t="e">
        <f aca="false">IF(F22=MAX($F$5:$F$32),1,0)</f>
        <v>#DIV/0!</v>
      </c>
      <c r="I22" s="166" t="e">
        <f aca="false">IF($D$34&gt;0,IF(H22&lt;1,0,H22),0)</f>
        <v>#DIV/0!</v>
      </c>
      <c r="J22" s="167" t="e">
        <f aca="false">+IF($J$34&gt;0,$J$34,"0")</f>
        <v>#DIV/0!</v>
      </c>
      <c r="K22" s="164" t="e">
        <f aca="false">B22/(D22+I22+1)</f>
        <v>#DIV/0!</v>
      </c>
      <c r="L22" s="164" t="e">
        <f aca="false">IF($J$34&gt;0,1,0)</f>
        <v>#DIV/0!</v>
      </c>
      <c r="M22" s="165" t="e">
        <f aca="false">IF(K22=MAX($K$5:$K37),1,0)</f>
        <v>#DIV/0!</v>
      </c>
      <c r="N22" s="166" t="e">
        <f aca="false">IF((L22+M22=2),M22,0)</f>
        <v>#DIV/0!</v>
      </c>
      <c r="O22" s="176"/>
      <c r="P22" s="164" t="e">
        <f aca="false">B22/(D22+I22+N22+1)</f>
        <v>#DIV/0!</v>
      </c>
      <c r="Q22" s="164" t="e">
        <f aca="false">IF($O$34&gt;0,1,0)</f>
        <v>#DIV/0!</v>
      </c>
      <c r="R22" s="165" t="e">
        <f aca="false">IF(P22=MAX($P$5:$P$32),1,0)</f>
        <v>#DIV/0!</v>
      </c>
      <c r="S22" s="166" t="e">
        <f aca="false">IF((R22+Q22=2),R22,0)</f>
        <v>#DIV/0!</v>
      </c>
      <c r="T22" s="167"/>
      <c r="U22" s="164" t="e">
        <f aca="false">B22/(D22+I22+N22+S22+1)</f>
        <v>#DIV/0!</v>
      </c>
      <c r="V22" s="164" t="e">
        <f aca="false">IF($T$34&gt;0,1,0)</f>
        <v>#DIV/0!</v>
      </c>
      <c r="W22" s="165" t="e">
        <f aca="false">IF(U22=MAX($U$5:$U$32),1,0)</f>
        <v>#DIV/0!</v>
      </c>
      <c r="X22" s="166" t="e">
        <f aca="false">IF((W22+V22=2),W22,0)</f>
        <v>#DIV/0!</v>
      </c>
      <c r="Y22" s="167"/>
      <c r="Z22" s="164" t="e">
        <f aca="false">B22/(D22+I22+N22+S22+X22+1)</f>
        <v>#DIV/0!</v>
      </c>
      <c r="AA22" s="164" t="e">
        <f aca="false">IF($Y$34&gt;0,1,0)</f>
        <v>#DIV/0!</v>
      </c>
      <c r="AB22" s="165" t="e">
        <f aca="false">IF(Z22=MAX($Z$5:$Z$32),1,0)</f>
        <v>#DIV/0!</v>
      </c>
      <c r="AC22" s="166" t="e">
        <f aca="false">IF((AB22+AA22=2),AB22,0)</f>
        <v>#DIV/0!</v>
      </c>
      <c r="AD22" s="167"/>
      <c r="AE22" s="164" t="e">
        <f aca="false">B22/(D22+I22+N22+S22+X22+AC22+1)</f>
        <v>#DIV/0!</v>
      </c>
      <c r="AF22" s="164" t="e">
        <f aca="false">IF($AD$34&gt;0,1,0)</f>
        <v>#DIV/0!</v>
      </c>
      <c r="AG22" s="165" t="e">
        <f aca="false">IF(AE22=MAX($AE$5:$AE$32),1,0)</f>
        <v>#DIV/0!</v>
      </c>
      <c r="AH22" s="166" t="e">
        <f aca="false">IF((AF22+AG22=2),AG22,0)</f>
        <v>#DIV/0!</v>
      </c>
      <c r="AI22" s="168" t="e">
        <f aca="false">B22/(D22+I22+N22+S22+X22+AC22+AH22+1)</f>
        <v>#DIV/0!</v>
      </c>
      <c r="AJ22" s="169" t="e">
        <f aca="false">B22/(D22+I22+N22+S22+X22+AC22+AH22+1)</f>
        <v>#DIV/0!</v>
      </c>
      <c r="AK22" s="169" t="e">
        <f aca="false">IF($AI$34&gt;0,1,0)</f>
        <v>#DIV/0!</v>
      </c>
      <c r="AL22" s="170" t="e">
        <f aca="false">IF(AJ22=MAX($AJ$5:$AJ$32),1,0)</f>
        <v>#DIV/0!</v>
      </c>
      <c r="AM22" s="171" t="e">
        <f aca="false">IF((AK22+AL22=2),AL22,0)</f>
        <v>#DIV/0!</v>
      </c>
      <c r="AN22" s="167"/>
      <c r="AO22" s="164" t="e">
        <f aca="false">B22/(D22+I22+N22+S22+X22+AC22+AH22+AM22+1)</f>
        <v>#DIV/0!</v>
      </c>
      <c r="AP22" s="164" t="e">
        <f aca="false">IF($AN$34&gt;0,1,0)</f>
        <v>#DIV/0!</v>
      </c>
      <c r="AQ22" s="172" t="e">
        <f aca="false">IF(AO22=MAX($AO$5:$AO$31),1,0)</f>
        <v>#DIV/0!</v>
      </c>
      <c r="AR22" s="173" t="e">
        <f aca="false">IF((AP22+AQ22=2),AQ22,0)</f>
        <v>#DIV/0!</v>
      </c>
      <c r="AS22" s="174"/>
      <c r="AT22" s="164" t="e">
        <f aca="false">B22/(D22+I22+N22+S22+X22+AC22+AH22+AM22+AR22+1)</f>
        <v>#DIV/0!</v>
      </c>
      <c r="AU22" s="164" t="e">
        <f aca="false">IF($AS$34&gt;0,1,0)</f>
        <v>#DIV/0!</v>
      </c>
      <c r="AV22" s="172" t="e">
        <f aca="false">IF(AT22=MAX($AT$5:$AT$32),1,0)</f>
        <v>#DIV/0!</v>
      </c>
      <c r="AW22" s="173" t="e">
        <f aca="false">IF((AU22+AV22=2),AV22,0)</f>
        <v>#DIV/0!</v>
      </c>
      <c r="AX22" s="174"/>
      <c r="AY22" s="164" t="e">
        <f aca="false">B22/(D22+I22+N22+S22+X22+AC22+AH22+AM22+AR22+AW22+1)</f>
        <v>#DIV/0!</v>
      </c>
      <c r="AZ22" s="164" t="e">
        <f aca="false">IF($AX$34&gt;0,1,0)</f>
        <v>#DIV/0!</v>
      </c>
      <c r="BA22" s="172" t="e">
        <f aca="false">IF(AY22=MAX($AY$5:$AY$32),1,0)</f>
        <v>#DIV/0!</v>
      </c>
      <c r="BB22" s="173" t="e">
        <f aca="false">IF((AZ22+BA22=2),BA22,0)</f>
        <v>#DIV/0!</v>
      </c>
      <c r="BC22" s="174"/>
      <c r="BD22" s="164" t="e">
        <f aca="false">B22/(D22+I22+N22+S22+X22+AC22+AH22+AM22+AR22+AW22+BB22+1)</f>
        <v>#DIV/0!</v>
      </c>
      <c r="BE22" s="164" t="e">
        <f aca="false">IF($BC$34&gt;0,1,0)</f>
        <v>#DIV/0!</v>
      </c>
      <c r="BF22" s="172" t="e">
        <f aca="false">IF(BD22=MAX($BD$5:$BD$32),1,0)</f>
        <v>#DIV/0!</v>
      </c>
      <c r="BG22" s="173" t="e">
        <f aca="false">IF((BE22+BF22=2),BF22,0)</f>
        <v>#DIV/0!</v>
      </c>
      <c r="BH22" s="167"/>
      <c r="BI22" s="164" t="e">
        <f aca="false">B22/(D22+I22+N22+S22+X22+AC22+AH22+AM22+AR22+AW22+BB22+BG22+1)</f>
        <v>#DIV/0!</v>
      </c>
      <c r="BJ22" s="164" t="e">
        <f aca="false">IF($BH$34&gt;0,1,0)</f>
        <v>#DIV/0!</v>
      </c>
      <c r="BK22" s="165" t="e">
        <f aca="false">IF(BI22=MAX($BI$5:$BI$32),1,0)</f>
        <v>#DIV/0!</v>
      </c>
      <c r="BL22" s="166" t="e">
        <f aca="false">IF((BJ22+BK22=2),BK22,0)</f>
        <v>#DIV/0!</v>
      </c>
      <c r="BM22" s="167"/>
      <c r="BN22" s="164" t="e">
        <f aca="false">B22/(D22+I22+N22+S22+X22+AC22+AH22+AM22+AR22+AW22+BB22+BG22+BL22+1)</f>
        <v>#DIV/0!</v>
      </c>
      <c r="BO22" s="164" t="e">
        <f aca="false">IF($BM$34&gt;0,1,0)</f>
        <v>#DIV/0!</v>
      </c>
      <c r="BP22" s="165" t="e">
        <f aca="false">IF(BN22=MAX($BN$5:$BN$32),1,0)</f>
        <v>#DIV/0!</v>
      </c>
      <c r="BQ22" s="166" t="e">
        <f aca="false">IF((BO22+BP22=2),BP22,0)</f>
        <v>#DIV/0!</v>
      </c>
      <c r="BR22" s="167"/>
      <c r="BS22" s="164" t="e">
        <f aca="false">B22/(D22+I22+N22+S22+X22+AC22+AH22+AM22+AR22+AW22+BB22+BG22+BL22+BQ22+1)</f>
        <v>#DIV/0!</v>
      </c>
      <c r="BT22" s="164" t="e">
        <f aca="false">IF($BR$34&gt;0,1,0)</f>
        <v>#DIV/0!</v>
      </c>
      <c r="BU22" s="165" t="e">
        <f aca="false">IF(BS22=MAX($BS$5:$BS$32),1,0)</f>
        <v>#DIV/0!</v>
      </c>
      <c r="BV22" s="166" t="e">
        <f aca="false">IF((BT22+BU22=2),BU22,0)</f>
        <v>#DIV/0!</v>
      </c>
      <c r="BW22" s="175"/>
    </row>
    <row r="23" customFormat="false" ht="15" hidden="false" customHeight="false" outlineLevel="0" collapsed="false">
      <c r="B23" s="159"/>
      <c r="C23" s="180" t="e">
        <f aca="false">B23/$B$36</f>
        <v>#DIV/0!</v>
      </c>
      <c r="D23" s="162" t="e">
        <f aca="false">ROUNDDOWN(C23,0)</f>
        <v>#DIV/0!</v>
      </c>
      <c r="E23" s="163" t="e">
        <f aca="false">D23+I23+N23+S23+X23+AC23+AH23+AM23+AR23+AW23+BB23+BG23+BL23+BQ23+BV23</f>
        <v>#DIV/0!</v>
      </c>
      <c r="F23" s="164" t="e">
        <f aca="false">B23/(D23+1)</f>
        <v>#DIV/0!</v>
      </c>
      <c r="G23" s="164" t="e">
        <f aca="false">IF($D$34&gt;0,1,0)</f>
        <v>#DIV/0!</v>
      </c>
      <c r="H23" s="165" t="e">
        <f aca="false">IF(F23=MAX($F$5:$F$32),1,0)</f>
        <v>#DIV/0!</v>
      </c>
      <c r="I23" s="166" t="e">
        <f aca="false">IF($D$34&gt;0,IF(H23&lt;1,0,H23),0)</f>
        <v>#DIV/0!</v>
      </c>
      <c r="J23" s="167" t="e">
        <f aca="false">+IF($J$34&gt;0,$J$34,"0")</f>
        <v>#DIV/0!</v>
      </c>
      <c r="K23" s="164" t="e">
        <f aca="false">B23/(D23+I23+1)</f>
        <v>#DIV/0!</v>
      </c>
      <c r="L23" s="164" t="e">
        <f aca="false">IF($J$34&gt;0,1,0)</f>
        <v>#DIV/0!</v>
      </c>
      <c r="M23" s="165" t="e">
        <f aca="false">IF(K23=MAX($K$5:$K37),1,0)</f>
        <v>#DIV/0!</v>
      </c>
      <c r="N23" s="166" t="e">
        <f aca="false">IF((L23+M23=2),M23,0)</f>
        <v>#DIV/0!</v>
      </c>
      <c r="O23" s="176"/>
      <c r="P23" s="164" t="e">
        <f aca="false">B23/(D23+I23+N23+1)</f>
        <v>#DIV/0!</v>
      </c>
      <c r="Q23" s="164" t="e">
        <f aca="false">IF($O$34&gt;0,1,0)</f>
        <v>#DIV/0!</v>
      </c>
      <c r="R23" s="165" t="e">
        <f aca="false">IF(P23=MAX($P$5:$P$32),1,0)</f>
        <v>#DIV/0!</v>
      </c>
      <c r="S23" s="166" t="e">
        <f aca="false">IF((R23+Q23=2),R23,0)</f>
        <v>#DIV/0!</v>
      </c>
      <c r="T23" s="167"/>
      <c r="U23" s="164" t="e">
        <f aca="false">B23/(D23+I23+N23+S23+1)</f>
        <v>#DIV/0!</v>
      </c>
      <c r="V23" s="164" t="e">
        <f aca="false">IF($T$34&gt;0,1,0)</f>
        <v>#DIV/0!</v>
      </c>
      <c r="W23" s="165" t="e">
        <f aca="false">IF(U23=MAX($U$5:$U$32),1,0)</f>
        <v>#DIV/0!</v>
      </c>
      <c r="X23" s="166" t="e">
        <f aca="false">IF((W23+V23=2),W23,0)</f>
        <v>#DIV/0!</v>
      </c>
      <c r="Y23" s="167"/>
      <c r="Z23" s="164" t="e">
        <f aca="false">B23/(D23+I23+N23+S23+X23+1)</f>
        <v>#DIV/0!</v>
      </c>
      <c r="AA23" s="164" t="e">
        <f aca="false">IF($Y$34&gt;0,1,0)</f>
        <v>#DIV/0!</v>
      </c>
      <c r="AB23" s="165" t="e">
        <f aca="false">IF(Z23=MAX($Z$5:$Z$32),1,0)</f>
        <v>#DIV/0!</v>
      </c>
      <c r="AC23" s="166" t="e">
        <f aca="false">IF((AB23+AA23=2),AB23,0)</f>
        <v>#DIV/0!</v>
      </c>
      <c r="AD23" s="167"/>
      <c r="AE23" s="164" t="e">
        <f aca="false">B23/(D23+I23+N23+S23+X23+AC23+1)</f>
        <v>#DIV/0!</v>
      </c>
      <c r="AF23" s="164" t="e">
        <f aca="false">IF($AD$34&gt;0,1,0)</f>
        <v>#DIV/0!</v>
      </c>
      <c r="AG23" s="165" t="e">
        <f aca="false">IF(AE23=MAX($AE$5:$AE$32),1,0)</f>
        <v>#DIV/0!</v>
      </c>
      <c r="AH23" s="166" t="e">
        <f aca="false">IF((AF23+AG23=2),AG23,0)</f>
        <v>#DIV/0!</v>
      </c>
      <c r="AI23" s="168" t="e">
        <f aca="false">B23/(D23+I23+N23+S23+X23+AC23+AH23+1)</f>
        <v>#DIV/0!</v>
      </c>
      <c r="AJ23" s="169" t="e">
        <f aca="false">B23/(D23+I23+N23+S23+X23+AC23+AH23+1)</f>
        <v>#DIV/0!</v>
      </c>
      <c r="AK23" s="169" t="e">
        <f aca="false">IF($AI$34&gt;0,1,0)</f>
        <v>#DIV/0!</v>
      </c>
      <c r="AL23" s="170" t="e">
        <f aca="false">IF(AJ23=MAX($AJ$5:$AJ$32),1,0)</f>
        <v>#DIV/0!</v>
      </c>
      <c r="AM23" s="171" t="e">
        <f aca="false">IF((AK23+AL23=2),AL23,0)</f>
        <v>#DIV/0!</v>
      </c>
      <c r="AN23" s="167"/>
      <c r="AO23" s="164" t="e">
        <f aca="false">B23/(D23+I23+N23+S23+X23+AC23+AH23+AM23+1)</f>
        <v>#DIV/0!</v>
      </c>
      <c r="AP23" s="164" t="e">
        <f aca="false">IF($AN$34&gt;0,1,0)</f>
        <v>#DIV/0!</v>
      </c>
      <c r="AQ23" s="172" t="e">
        <f aca="false">IF(AO23=MAX($AO$5:$AO$31),1,0)</f>
        <v>#DIV/0!</v>
      </c>
      <c r="AR23" s="173" t="e">
        <f aca="false">IF((AP23+AQ23=2),AQ23,0)</f>
        <v>#DIV/0!</v>
      </c>
      <c r="AS23" s="174"/>
      <c r="AT23" s="164" t="e">
        <f aca="false">B23/(D23+I23+N23+S23+X23+AC23+AH23+AM23+AR23+1)</f>
        <v>#DIV/0!</v>
      </c>
      <c r="AU23" s="164" t="e">
        <f aca="false">IF($AS$34&gt;0,1,0)</f>
        <v>#DIV/0!</v>
      </c>
      <c r="AV23" s="172" t="e">
        <f aca="false">IF(AT23=MAX($AT$5:$AT$32),1,0)</f>
        <v>#DIV/0!</v>
      </c>
      <c r="AW23" s="173" t="e">
        <f aca="false">IF((AU23+AV23=2),AV23,0)</f>
        <v>#DIV/0!</v>
      </c>
      <c r="AX23" s="174"/>
      <c r="AY23" s="164" t="e">
        <f aca="false">B23/(D23+I23+N23+S23+X23+AC23+AH23+AM23+AR23+AW23+1)</f>
        <v>#DIV/0!</v>
      </c>
      <c r="AZ23" s="164" t="e">
        <f aca="false">IF($AX$34&gt;0,1,0)</f>
        <v>#DIV/0!</v>
      </c>
      <c r="BA23" s="172" t="e">
        <f aca="false">IF(AY23=MAX($AY$5:$AY$32),1,0)</f>
        <v>#DIV/0!</v>
      </c>
      <c r="BB23" s="173" t="e">
        <f aca="false">IF((AZ23+BA23=2),BA23,0)</f>
        <v>#DIV/0!</v>
      </c>
      <c r="BC23" s="174"/>
      <c r="BD23" s="164" t="e">
        <f aca="false">B23/(D23+I23+N23+S23+X23+AC23+AH23+AM23+AR23+AW23+BB23+1)</f>
        <v>#DIV/0!</v>
      </c>
      <c r="BE23" s="164" t="e">
        <f aca="false">IF($BC$34&gt;0,1,0)</f>
        <v>#DIV/0!</v>
      </c>
      <c r="BF23" s="172" t="e">
        <f aca="false">IF(BD23=MAX($BD$5:$BD$32),1,0)</f>
        <v>#DIV/0!</v>
      </c>
      <c r="BG23" s="173" t="e">
        <f aca="false">IF((BE23+BF23=2),BF23,0)</f>
        <v>#DIV/0!</v>
      </c>
      <c r="BH23" s="167"/>
      <c r="BI23" s="164" t="e">
        <f aca="false">B23/(D23+I23+N23+S23+X23+AC23+AH23+AM23+AR23+AW23+BB23+BG23+1)</f>
        <v>#DIV/0!</v>
      </c>
      <c r="BJ23" s="164" t="e">
        <f aca="false">IF($BH$34&gt;0,1,0)</f>
        <v>#DIV/0!</v>
      </c>
      <c r="BK23" s="165" t="e">
        <f aca="false">IF(BI23=MAX($BI$5:$BI$32),1,0)</f>
        <v>#DIV/0!</v>
      </c>
      <c r="BL23" s="166" t="e">
        <f aca="false">IF((BJ23+BK23=2),BK23,0)</f>
        <v>#DIV/0!</v>
      </c>
      <c r="BM23" s="167"/>
      <c r="BN23" s="164" t="e">
        <f aca="false">B23/(D23+I23+N23+S23+X23+AC23+AH23+AM23+AR23+AW23+BB23+BG23+BL23+1)</f>
        <v>#DIV/0!</v>
      </c>
      <c r="BO23" s="164" t="e">
        <f aca="false">IF($BM$34&gt;0,1,0)</f>
        <v>#DIV/0!</v>
      </c>
      <c r="BP23" s="165" t="e">
        <f aca="false">IF(BN23=MAX($BN$5:$BN$32),1,0)</f>
        <v>#DIV/0!</v>
      </c>
      <c r="BQ23" s="166" t="e">
        <f aca="false">IF((BO23+BP23=2),BP23,0)</f>
        <v>#DIV/0!</v>
      </c>
      <c r="BR23" s="167"/>
      <c r="BS23" s="164" t="e">
        <f aca="false">B23/(D23+I23+N23+S23+X23+AC23+AH23+AM23+AR23+AW23+BB23+BG23+BL23+BQ23+1)</f>
        <v>#DIV/0!</v>
      </c>
      <c r="BT23" s="164" t="e">
        <f aca="false">IF($BR$34&gt;0,1,0)</f>
        <v>#DIV/0!</v>
      </c>
      <c r="BU23" s="165" t="e">
        <f aca="false">IF(BS23=MAX($BS$5:$BS$32),1,0)</f>
        <v>#DIV/0!</v>
      </c>
      <c r="BV23" s="166" t="e">
        <f aca="false">IF((BT23+BU23=2),BU23,0)</f>
        <v>#DIV/0!</v>
      </c>
      <c r="BW23" s="175"/>
    </row>
    <row r="24" customFormat="false" ht="15" hidden="false" customHeight="false" outlineLevel="0" collapsed="false">
      <c r="B24" s="159"/>
      <c r="C24" s="180" t="e">
        <f aca="false">B24/$B$36</f>
        <v>#DIV/0!</v>
      </c>
      <c r="D24" s="162" t="e">
        <f aca="false">ROUNDDOWN(C24,0)</f>
        <v>#DIV/0!</v>
      </c>
      <c r="E24" s="163" t="e">
        <f aca="false">D24+I24+N24+S24+X24+AC24+AH24+AM24+AR24+AW24+BB24+BG24+BL24+BQ24+BV24</f>
        <v>#DIV/0!</v>
      </c>
      <c r="F24" s="164" t="e">
        <f aca="false">B24/(D24+1)</f>
        <v>#DIV/0!</v>
      </c>
      <c r="G24" s="164" t="e">
        <f aca="false">IF($D$34&gt;0,1,0)</f>
        <v>#DIV/0!</v>
      </c>
      <c r="H24" s="165" t="e">
        <f aca="false">IF(F24=MAX($F$5:$F$32),1,0)</f>
        <v>#DIV/0!</v>
      </c>
      <c r="I24" s="166" t="e">
        <f aca="false">IF($D$34&gt;0,IF(H24&lt;1,0,H24),0)</f>
        <v>#DIV/0!</v>
      </c>
      <c r="J24" s="167" t="e">
        <f aca="false">+IF($J$34&gt;0,$J$34,"0")</f>
        <v>#DIV/0!</v>
      </c>
      <c r="K24" s="164" t="e">
        <f aca="false">B24/(D24+I24+1)</f>
        <v>#DIV/0!</v>
      </c>
      <c r="L24" s="164" t="e">
        <f aca="false">IF($J$34&gt;0,1,0)</f>
        <v>#DIV/0!</v>
      </c>
      <c r="M24" s="165" t="e">
        <f aca="false">IF(K24=MAX($K$5:$K37),1,0)</f>
        <v>#DIV/0!</v>
      </c>
      <c r="N24" s="166" t="e">
        <f aca="false">IF((L24+M24=2),M24,0)</f>
        <v>#DIV/0!</v>
      </c>
      <c r="O24" s="176"/>
      <c r="P24" s="164" t="e">
        <f aca="false">B24/(D24+I24+N24+1)</f>
        <v>#DIV/0!</v>
      </c>
      <c r="Q24" s="164" t="e">
        <f aca="false">IF($O$34&gt;0,1,0)</f>
        <v>#DIV/0!</v>
      </c>
      <c r="R24" s="165" t="e">
        <f aca="false">IF(P24=MAX($P$5:$P$32),1,0)</f>
        <v>#DIV/0!</v>
      </c>
      <c r="S24" s="166" t="e">
        <f aca="false">IF((R24+Q24=2),R24,0)</f>
        <v>#DIV/0!</v>
      </c>
      <c r="T24" s="167"/>
      <c r="U24" s="164" t="e">
        <f aca="false">B24/(D24+I24+N24+S24+1)</f>
        <v>#DIV/0!</v>
      </c>
      <c r="V24" s="164" t="e">
        <f aca="false">IF($T$34&gt;0,1,0)</f>
        <v>#DIV/0!</v>
      </c>
      <c r="W24" s="165" t="e">
        <f aca="false">IF(U24=MAX($U$5:$U$32),1,0)</f>
        <v>#DIV/0!</v>
      </c>
      <c r="X24" s="166" t="e">
        <f aca="false">IF((W24+V24=2),W24,0)</f>
        <v>#DIV/0!</v>
      </c>
      <c r="Y24" s="167"/>
      <c r="Z24" s="164" t="e">
        <f aca="false">B24/(D24+I24+N24+S24+X24+1)</f>
        <v>#DIV/0!</v>
      </c>
      <c r="AA24" s="164" t="e">
        <f aca="false">IF($Y$34&gt;0,1,0)</f>
        <v>#DIV/0!</v>
      </c>
      <c r="AB24" s="165" t="e">
        <f aca="false">IF(Z24=MAX($Z$5:$Z$32),1,0)</f>
        <v>#DIV/0!</v>
      </c>
      <c r="AC24" s="166" t="e">
        <f aca="false">IF((AB24+AA24=2),AB24,0)</f>
        <v>#DIV/0!</v>
      </c>
      <c r="AD24" s="167"/>
      <c r="AE24" s="164" t="e">
        <f aca="false">B24/(D24+I24+N24+S24+X24+AC24+1)</f>
        <v>#DIV/0!</v>
      </c>
      <c r="AF24" s="164" t="e">
        <f aca="false">IF($AD$34&gt;0,1,0)</f>
        <v>#DIV/0!</v>
      </c>
      <c r="AG24" s="165" t="e">
        <f aca="false">IF(AE24=MAX($AE$5:$AE$32),1,0)</f>
        <v>#DIV/0!</v>
      </c>
      <c r="AH24" s="166" t="e">
        <f aca="false">IF((AF24+AG24=2),AG24,0)</f>
        <v>#DIV/0!</v>
      </c>
      <c r="AI24" s="168" t="e">
        <f aca="false">B24/(D24+I24+N24+S24+X24+AC24+AH24+1)</f>
        <v>#DIV/0!</v>
      </c>
      <c r="AJ24" s="169" t="e">
        <f aca="false">B24/(D24+I24+N24+S24+X24+AC24+AH24+1)</f>
        <v>#DIV/0!</v>
      </c>
      <c r="AK24" s="169" t="e">
        <f aca="false">IF($AI$34&gt;0,1,0)</f>
        <v>#DIV/0!</v>
      </c>
      <c r="AL24" s="170" t="e">
        <f aca="false">IF(AJ24=MAX($AJ$5:$AJ$32),1,0)</f>
        <v>#DIV/0!</v>
      </c>
      <c r="AM24" s="171" t="e">
        <f aca="false">IF((AK24+AL24=2),AL24,0)</f>
        <v>#DIV/0!</v>
      </c>
      <c r="AN24" s="167"/>
      <c r="AO24" s="164" t="e">
        <f aca="false">B24/(D24+I24+N24+S24+X24+AC24+AH24+AM24+1)</f>
        <v>#DIV/0!</v>
      </c>
      <c r="AP24" s="164" t="e">
        <f aca="false">IF($AN$34&gt;0,1,0)</f>
        <v>#DIV/0!</v>
      </c>
      <c r="AQ24" s="172" t="e">
        <f aca="false">IF(AO24=MAX($AO$5:$AO$31),1,0)</f>
        <v>#DIV/0!</v>
      </c>
      <c r="AR24" s="173" t="e">
        <f aca="false">IF((AP24+AQ24=2),AQ24,0)</f>
        <v>#DIV/0!</v>
      </c>
      <c r="AS24" s="174"/>
      <c r="AT24" s="164" t="e">
        <f aca="false">B24/(D24+I24+N24+S24+X24+AC24+AH24+AM24+AR24+1)</f>
        <v>#DIV/0!</v>
      </c>
      <c r="AU24" s="164" t="e">
        <f aca="false">IF($AS$34&gt;0,1,0)</f>
        <v>#DIV/0!</v>
      </c>
      <c r="AV24" s="172" t="e">
        <f aca="false">IF(AT24=MAX($AT$5:$AT$32),1,0)</f>
        <v>#DIV/0!</v>
      </c>
      <c r="AW24" s="173" t="e">
        <f aca="false">IF((AU24+AV24=2),AV24,0)</f>
        <v>#DIV/0!</v>
      </c>
      <c r="AX24" s="174"/>
      <c r="AY24" s="164" t="e">
        <f aca="false">B24/(D24+I24+N24+S24+X24+AC24+AH24+AM24+AR24+AW24+1)</f>
        <v>#DIV/0!</v>
      </c>
      <c r="AZ24" s="164" t="e">
        <f aca="false">IF($AX$34&gt;0,1,0)</f>
        <v>#DIV/0!</v>
      </c>
      <c r="BA24" s="172" t="e">
        <f aca="false">IF(AY24=MAX($AY$5:$AY$32),1,0)</f>
        <v>#DIV/0!</v>
      </c>
      <c r="BB24" s="173" t="e">
        <f aca="false">IF((AZ24+BA24=2),BA24,0)</f>
        <v>#DIV/0!</v>
      </c>
      <c r="BC24" s="174"/>
      <c r="BD24" s="164" t="e">
        <f aca="false">B24/(D24+I24+N24+S24+X24+AC24+AH24+AM24+AR24+AW24+BB24+1)</f>
        <v>#DIV/0!</v>
      </c>
      <c r="BE24" s="164" t="e">
        <f aca="false">IF($BC$34&gt;0,1,0)</f>
        <v>#DIV/0!</v>
      </c>
      <c r="BF24" s="172" t="e">
        <f aca="false">IF(BD24=MAX($BD$5:$BD$32),1,0)</f>
        <v>#DIV/0!</v>
      </c>
      <c r="BG24" s="173" t="e">
        <f aca="false">IF((BE24+BF24=2),BF24,0)</f>
        <v>#DIV/0!</v>
      </c>
      <c r="BH24" s="167"/>
      <c r="BI24" s="164" t="e">
        <f aca="false">B24/(D24+I24+N24+S24+X24+AC24+AH24+AM24+AR24+AW24+BB24+BG24+1)</f>
        <v>#DIV/0!</v>
      </c>
      <c r="BJ24" s="164" t="e">
        <f aca="false">IF($BH$34&gt;0,1,0)</f>
        <v>#DIV/0!</v>
      </c>
      <c r="BK24" s="165" t="e">
        <f aca="false">IF(BI24=MAX($BI$5:$BI$32),1,0)</f>
        <v>#DIV/0!</v>
      </c>
      <c r="BL24" s="166" t="e">
        <f aca="false">IF((BJ24+BK24=2),BK24,0)</f>
        <v>#DIV/0!</v>
      </c>
      <c r="BM24" s="167"/>
      <c r="BN24" s="164" t="e">
        <f aca="false">B24/(D24+I24+N24+S24+X24+AC24+AH24+AM24+AR24+AW24+BB24+BG24+BL24+1)</f>
        <v>#DIV/0!</v>
      </c>
      <c r="BO24" s="164" t="e">
        <f aca="false">IF($BM$34&gt;0,1,0)</f>
        <v>#DIV/0!</v>
      </c>
      <c r="BP24" s="165" t="e">
        <f aca="false">IF(BN24=MAX($BN$5:$BN$32),1,0)</f>
        <v>#DIV/0!</v>
      </c>
      <c r="BQ24" s="166" t="e">
        <f aca="false">IF((BO24+BP24=2),BP24,0)</f>
        <v>#DIV/0!</v>
      </c>
      <c r="BR24" s="167"/>
      <c r="BS24" s="164" t="e">
        <f aca="false">B24/(D24+I24+N24+S24+X24+AC24+AH24+AM24+AR24+AW24+BB24+BG24+BL24+BQ24+1)</f>
        <v>#DIV/0!</v>
      </c>
      <c r="BT24" s="164" t="e">
        <f aca="false">IF($BR$34&gt;0,1,0)</f>
        <v>#DIV/0!</v>
      </c>
      <c r="BU24" s="165" t="e">
        <f aca="false">IF(BS24=MAX($BS$5:$BS$32),1,0)</f>
        <v>#DIV/0!</v>
      </c>
      <c r="BV24" s="166" t="e">
        <f aca="false">IF((BT24+BU24=2),BU24,0)</f>
        <v>#DIV/0!</v>
      </c>
      <c r="BW24" s="175"/>
    </row>
    <row r="25" customFormat="false" ht="15" hidden="false" customHeight="false" outlineLevel="0" collapsed="false">
      <c r="A25" s="181"/>
      <c r="B25" s="205"/>
      <c r="C25" s="180" t="e">
        <f aca="false">B25/$B$36</f>
        <v>#DIV/0!</v>
      </c>
      <c r="D25" s="162" t="e">
        <f aca="false">ROUNDDOWN(C25,0)</f>
        <v>#DIV/0!</v>
      </c>
      <c r="E25" s="206"/>
      <c r="F25" s="164" t="e">
        <f aca="false">B25/(D25+1)</f>
        <v>#DIV/0!</v>
      </c>
      <c r="G25" s="164" t="e">
        <f aca="false">IF($D$34&gt;0,1,0)</f>
        <v>#DIV/0!</v>
      </c>
      <c r="H25" s="165" t="e">
        <f aca="false">IF(F25=MAX($F$5:$F$32),1,0)</f>
        <v>#DIV/0!</v>
      </c>
      <c r="I25" s="166" t="e">
        <f aca="false">IF($D$34&gt;0,IF(H25&lt;1,0,H25),0)</f>
        <v>#DIV/0!</v>
      </c>
      <c r="J25" s="167" t="e">
        <f aca="false">+IF($J$34&gt;0,$J$34,"0")</f>
        <v>#DIV/0!</v>
      </c>
      <c r="K25" s="164" t="e">
        <f aca="false">B25/(D25+I25+1)</f>
        <v>#DIV/0!</v>
      </c>
      <c r="L25" s="164" t="e">
        <f aca="false">IF($J$34&gt;0,1,0)</f>
        <v>#DIV/0!</v>
      </c>
      <c r="M25" s="165" t="e">
        <f aca="false">IF(K25=MAX($K$5:$K37),1,0)</f>
        <v>#DIV/0!</v>
      </c>
      <c r="N25" s="166" t="e">
        <f aca="false">IF((L25+M25=2),M25,0)</f>
        <v>#DIV/0!</v>
      </c>
      <c r="O25" s="176"/>
      <c r="P25" s="164" t="e">
        <f aca="false">B25/(D25+I25+N25+1)</f>
        <v>#DIV/0!</v>
      </c>
      <c r="Q25" s="164" t="e">
        <f aca="false">IF($O$34&gt;0,1,0)</f>
        <v>#DIV/0!</v>
      </c>
      <c r="R25" s="165" t="e">
        <f aca="false">IF(P25=MAX($P$5:$P$32),1,0)</f>
        <v>#DIV/0!</v>
      </c>
      <c r="S25" s="166" t="e">
        <f aca="false">IF((R25+Q25=2),R25,0)</f>
        <v>#DIV/0!</v>
      </c>
      <c r="T25" s="167"/>
      <c r="U25" s="164" t="e">
        <f aca="false">B25/(D25+I25+N25+S25+1)</f>
        <v>#DIV/0!</v>
      </c>
      <c r="V25" s="164" t="e">
        <f aca="false">IF($T$34&gt;0,1,0)</f>
        <v>#DIV/0!</v>
      </c>
      <c r="W25" s="165" t="e">
        <f aca="false">IF(U25=MAX($U$5:$U$32),1,0)</f>
        <v>#DIV/0!</v>
      </c>
      <c r="X25" s="166" t="e">
        <f aca="false">IF((W25+V25=2),W25,0)</f>
        <v>#DIV/0!</v>
      </c>
      <c r="Y25" s="167"/>
      <c r="Z25" s="164" t="e">
        <f aca="false">B25/(D25+I25+N25+S25+X25+1)</f>
        <v>#DIV/0!</v>
      </c>
      <c r="AA25" s="164" t="e">
        <f aca="false">IF($Y$34&gt;0,1,0)</f>
        <v>#DIV/0!</v>
      </c>
      <c r="AB25" s="165" t="e">
        <f aca="false">IF(Z25=MAX($Z$5:$Z$32),1,0)</f>
        <v>#DIV/0!</v>
      </c>
      <c r="AC25" s="166" t="e">
        <f aca="false">IF((AB25+AA25=2),AB25,0)</f>
        <v>#DIV/0!</v>
      </c>
      <c r="AD25" s="167"/>
      <c r="AE25" s="164" t="e">
        <f aca="false">B25/(D25+I25+N25+S25+X25+AC25+1)</f>
        <v>#DIV/0!</v>
      </c>
      <c r="AF25" s="164" t="e">
        <f aca="false">IF($AD$34&gt;0,1,0)</f>
        <v>#DIV/0!</v>
      </c>
      <c r="AG25" s="165" t="e">
        <f aca="false">IF(AE25=MAX($AE$5:$AE$32),1,0)</f>
        <v>#DIV/0!</v>
      </c>
      <c r="AH25" s="166" t="e">
        <f aca="false">IF((AF25+AG25=2),AG25,0)</f>
        <v>#DIV/0!</v>
      </c>
      <c r="AI25" s="168" t="e">
        <f aca="false">B25/(D25+I25+N25+S25+X25+AC25+AH25+1)</f>
        <v>#DIV/0!</v>
      </c>
      <c r="AJ25" s="169" t="e">
        <f aca="false">B25/(D25+I25+N25+S25+X25+AC25+AH25+1)</f>
        <v>#DIV/0!</v>
      </c>
      <c r="AK25" s="169" t="e">
        <f aca="false">IF($AI$34&gt;0,1,0)</f>
        <v>#DIV/0!</v>
      </c>
      <c r="AL25" s="170" t="e">
        <f aca="false">IF(AJ25=MAX($AJ$5:$AJ$32),1,0)</f>
        <v>#DIV/0!</v>
      </c>
      <c r="AM25" s="171" t="e">
        <f aca="false">IF((AK25+AL25=2),AL25,0)</f>
        <v>#DIV/0!</v>
      </c>
      <c r="AN25" s="167"/>
      <c r="AO25" s="164" t="e">
        <f aca="false">B25/(D25+I25+N25+S25+X25+AC25+AH25+AM25+1)</f>
        <v>#DIV/0!</v>
      </c>
      <c r="AP25" s="164" t="e">
        <f aca="false">IF($AN$34&gt;0,1,0)</f>
        <v>#DIV/0!</v>
      </c>
      <c r="AQ25" s="172" t="e">
        <f aca="false">IF(AO25=MAX($AO$5:$AO$31),1,0)</f>
        <v>#DIV/0!</v>
      </c>
      <c r="AR25" s="173" t="e">
        <f aca="false">IF((AP25+AQ25=2),AQ25,0)</f>
        <v>#DIV/0!</v>
      </c>
      <c r="AS25" s="174"/>
      <c r="AT25" s="164" t="e">
        <f aca="false">B25/(D25+I25+N25+S25+X25+AC25+AH25+AM25+AR25+1)</f>
        <v>#DIV/0!</v>
      </c>
      <c r="AU25" s="164" t="e">
        <f aca="false">IF($AS$34&gt;0,1,0)</f>
        <v>#DIV/0!</v>
      </c>
      <c r="AV25" s="172" t="e">
        <f aca="false">IF(AT25=MAX($AT$5:$AT$32),1,0)</f>
        <v>#DIV/0!</v>
      </c>
      <c r="AW25" s="173" t="e">
        <f aca="false">IF((AU25+AV25=2),AV25,0)</f>
        <v>#DIV/0!</v>
      </c>
      <c r="AX25" s="174"/>
      <c r="AY25" s="164" t="e">
        <f aca="false">B25/(D25+I25+N25+S25+X25+AC25+AH25+AM25+AR25+AW25+1)</f>
        <v>#DIV/0!</v>
      </c>
      <c r="AZ25" s="164" t="e">
        <f aca="false">IF($AX$34&gt;0,1,0)</f>
        <v>#DIV/0!</v>
      </c>
      <c r="BA25" s="172" t="e">
        <f aca="false">IF(AY25=MAX($AY$5:$AY$32),1,0)</f>
        <v>#DIV/0!</v>
      </c>
      <c r="BB25" s="173" t="e">
        <f aca="false">IF((AZ25+BA25=2),BA25,0)</f>
        <v>#DIV/0!</v>
      </c>
      <c r="BC25" s="174"/>
      <c r="BD25" s="164" t="e">
        <f aca="false">B25/(D25+I25+N25+S25+X25+AC25+AH25+AM25+AR25+AW25+BB25+1)</f>
        <v>#DIV/0!</v>
      </c>
      <c r="BE25" s="164" t="e">
        <f aca="false">IF($BC$34&gt;0,1,0)</f>
        <v>#DIV/0!</v>
      </c>
      <c r="BF25" s="172" t="e">
        <f aca="false">IF(BD25=MAX($BD$5:$BD$32),1,0)</f>
        <v>#DIV/0!</v>
      </c>
      <c r="BG25" s="173" t="e">
        <f aca="false">IF((BE25+BF25=2),BF25,0)</f>
        <v>#DIV/0!</v>
      </c>
      <c r="BH25" s="167"/>
      <c r="BI25" s="164" t="e">
        <f aca="false">B25/(D25+I25+N25+S25+X25+AC25+AH25+AM25+AR25+AW25+BB25+BG25+1)</f>
        <v>#DIV/0!</v>
      </c>
      <c r="BJ25" s="164" t="e">
        <f aca="false">IF($BH$34&gt;0,1,0)</f>
        <v>#DIV/0!</v>
      </c>
      <c r="BK25" s="165" t="e">
        <f aca="false">IF(BI25=MAX($BI$5:$BI$32),1,0)</f>
        <v>#DIV/0!</v>
      </c>
      <c r="BL25" s="166" t="e">
        <f aca="false">IF((BJ25+BK25=2),BK25,0)</f>
        <v>#DIV/0!</v>
      </c>
      <c r="BM25" s="167"/>
      <c r="BN25" s="164" t="e">
        <f aca="false">B25/(D25+I25+N25+S25+X25+AC25+AH25+AM25+AR25+AW25+BB25+BG25+BL25+1)</f>
        <v>#DIV/0!</v>
      </c>
      <c r="BO25" s="164" t="e">
        <f aca="false">IF($BM$34&gt;0,1,0)</f>
        <v>#DIV/0!</v>
      </c>
      <c r="BP25" s="165" t="e">
        <f aca="false">IF(BN25=MAX($BN$5:$BN$32),1,0)</f>
        <v>#DIV/0!</v>
      </c>
      <c r="BQ25" s="166" t="e">
        <f aca="false">IF((BO25+BP25=2),BP25,0)</f>
        <v>#DIV/0!</v>
      </c>
      <c r="BR25" s="167"/>
      <c r="BS25" s="164" t="e">
        <f aca="false">B25/(D25+I25+N25+S25+X25+AC25+AH25+AM25+AR25+AW25+BB25+BG25+BL25+BQ25+1)</f>
        <v>#DIV/0!</v>
      </c>
      <c r="BT25" s="164" t="e">
        <f aca="false">IF($BR$34&gt;0,1,0)</f>
        <v>#DIV/0!</v>
      </c>
      <c r="BU25" s="165" t="e">
        <f aca="false">IF(BS25=MAX($BS$5:$BS$32),1,0)</f>
        <v>#DIV/0!</v>
      </c>
      <c r="BV25" s="166" t="e">
        <f aca="false">IF((BT25+BU25=2),BU25,0)</f>
        <v>#DIV/0!</v>
      </c>
      <c r="BW25" s="175"/>
    </row>
    <row r="26" customFormat="false" ht="15" hidden="false" customHeight="false" outlineLevel="0" collapsed="false">
      <c r="A26" s="181"/>
      <c r="B26" s="205"/>
      <c r="C26" s="180" t="e">
        <f aca="false">B26/$B$36</f>
        <v>#DIV/0!</v>
      </c>
      <c r="D26" s="162" t="e">
        <f aca="false">ROUNDDOWN(C26,0)</f>
        <v>#DIV/0!</v>
      </c>
      <c r="E26" s="206"/>
      <c r="F26" s="164" t="e">
        <f aca="false">B26/(D26+1)</f>
        <v>#DIV/0!</v>
      </c>
      <c r="G26" s="164" t="e">
        <f aca="false">IF($D$34&gt;0,1,0)</f>
        <v>#DIV/0!</v>
      </c>
      <c r="H26" s="165" t="e">
        <f aca="false">IF(F26=MAX($F$5:$F$32),1,0)</f>
        <v>#DIV/0!</v>
      </c>
      <c r="I26" s="166" t="e">
        <f aca="false">IF($D$34&gt;0,IF(H26&lt;1,0,H26),0)</f>
        <v>#DIV/0!</v>
      </c>
      <c r="J26" s="167" t="e">
        <f aca="false">+IF($J$34&gt;0,$J$34,"0")</f>
        <v>#DIV/0!</v>
      </c>
      <c r="K26" s="164" t="e">
        <f aca="false">B26/(D26+I26+1)</f>
        <v>#DIV/0!</v>
      </c>
      <c r="L26" s="164" t="e">
        <f aca="false">IF($J$34&gt;0,1,0)</f>
        <v>#DIV/0!</v>
      </c>
      <c r="M26" s="165" t="e">
        <f aca="false">IF(K26=MAX($K$5:$K37),1,0)</f>
        <v>#DIV/0!</v>
      </c>
      <c r="N26" s="166" t="e">
        <f aca="false">IF((L26+M26=2),M26,0)</f>
        <v>#DIV/0!</v>
      </c>
      <c r="O26" s="176"/>
      <c r="P26" s="164" t="e">
        <f aca="false">B26/(D26+I26+N26+1)</f>
        <v>#DIV/0!</v>
      </c>
      <c r="Q26" s="164" t="e">
        <f aca="false">IF($O$34&gt;0,1,0)</f>
        <v>#DIV/0!</v>
      </c>
      <c r="R26" s="165" t="e">
        <f aca="false">IF(P26=MAX($P$5:$P$32),1,0)</f>
        <v>#DIV/0!</v>
      </c>
      <c r="S26" s="166" t="e">
        <f aca="false">IF((R26+Q26=2),R26,0)</f>
        <v>#DIV/0!</v>
      </c>
      <c r="T26" s="167"/>
      <c r="U26" s="164" t="e">
        <f aca="false">B26/(D26+I26+N26+S26+1)</f>
        <v>#DIV/0!</v>
      </c>
      <c r="V26" s="164" t="e">
        <f aca="false">IF($T$34&gt;0,1,0)</f>
        <v>#DIV/0!</v>
      </c>
      <c r="W26" s="165" t="e">
        <f aca="false">IF(U26=MAX($U$5:$U$32),1,0)</f>
        <v>#DIV/0!</v>
      </c>
      <c r="X26" s="166" t="e">
        <f aca="false">IF((W26+V26=2),W26,0)</f>
        <v>#DIV/0!</v>
      </c>
      <c r="Y26" s="167"/>
      <c r="Z26" s="164" t="e">
        <f aca="false">B26/(D26+I26+N26+S26+X26+1)</f>
        <v>#DIV/0!</v>
      </c>
      <c r="AA26" s="164" t="e">
        <f aca="false">IF($Y$34&gt;0,1,0)</f>
        <v>#DIV/0!</v>
      </c>
      <c r="AB26" s="165" t="e">
        <f aca="false">IF(Z26=MAX($Z$5:$Z$32),1,0)</f>
        <v>#DIV/0!</v>
      </c>
      <c r="AC26" s="166" t="e">
        <f aca="false">IF((AB26+AA26=2),AB26,0)</f>
        <v>#DIV/0!</v>
      </c>
      <c r="AD26" s="167"/>
      <c r="AE26" s="164" t="e">
        <f aca="false">B26/(D26+I26+N26+S26+X26+AC26+1)</f>
        <v>#DIV/0!</v>
      </c>
      <c r="AF26" s="164" t="e">
        <f aca="false">IF($AD$34&gt;0,1,0)</f>
        <v>#DIV/0!</v>
      </c>
      <c r="AG26" s="165" t="e">
        <f aca="false">IF(AE26=MAX($AE$5:$AE$32),1,0)</f>
        <v>#DIV/0!</v>
      </c>
      <c r="AH26" s="166" t="e">
        <f aca="false">IF((AF26+AG26=2),AG26,0)</f>
        <v>#DIV/0!</v>
      </c>
      <c r="AI26" s="168" t="e">
        <f aca="false">B26/(D26+I26+N26+S26+X26+AC26+AH26+1)</f>
        <v>#DIV/0!</v>
      </c>
      <c r="AJ26" s="169" t="e">
        <f aca="false">B26/(D26+I26+N26+S26+X26+AC26+AH26+1)</f>
        <v>#DIV/0!</v>
      </c>
      <c r="AK26" s="169" t="e">
        <f aca="false">IF($AI$34&gt;0,1,0)</f>
        <v>#DIV/0!</v>
      </c>
      <c r="AL26" s="170" t="e">
        <f aca="false">IF(AJ26=MAX($AJ$5:$AJ$32),1,0)</f>
        <v>#DIV/0!</v>
      </c>
      <c r="AM26" s="171" t="e">
        <f aca="false">IF((AK26+AL26=2),AL26,0)</f>
        <v>#DIV/0!</v>
      </c>
      <c r="AN26" s="167"/>
      <c r="AO26" s="164" t="e">
        <f aca="false">B26/(D26+I26+N26+S26+X26+AC26+AH26+AM26+1)</f>
        <v>#DIV/0!</v>
      </c>
      <c r="AP26" s="164" t="e">
        <f aca="false">IF($AN$34&gt;0,1,0)</f>
        <v>#DIV/0!</v>
      </c>
      <c r="AQ26" s="172" t="e">
        <f aca="false">IF(AO26=MAX($AO$5:$AO$31),1,0)</f>
        <v>#DIV/0!</v>
      </c>
      <c r="AR26" s="173" t="e">
        <f aca="false">IF((AP26+AQ26=2),AQ26,0)</f>
        <v>#DIV/0!</v>
      </c>
      <c r="AS26" s="174"/>
      <c r="AT26" s="164" t="e">
        <f aca="false">B26/(D26+I26+N26+S26+X26+AC26+AH26+AM26+AR26+1)</f>
        <v>#DIV/0!</v>
      </c>
      <c r="AU26" s="164" t="e">
        <f aca="false">IF($AS$34&gt;0,1,0)</f>
        <v>#DIV/0!</v>
      </c>
      <c r="AV26" s="172" t="e">
        <f aca="false">IF(AT26=MAX($AT$5:$AT$32),1,0)</f>
        <v>#DIV/0!</v>
      </c>
      <c r="AW26" s="173" t="e">
        <f aca="false">IF((AU26+AV26=2),AV26,0)</f>
        <v>#DIV/0!</v>
      </c>
      <c r="AX26" s="174"/>
      <c r="AY26" s="164" t="e">
        <f aca="false">B26/(D26+I26+N26+S26+X26+AC26+AH26+AM26+AR26+AW26+1)</f>
        <v>#DIV/0!</v>
      </c>
      <c r="AZ26" s="164" t="e">
        <f aca="false">IF($AX$34&gt;0,1,0)</f>
        <v>#DIV/0!</v>
      </c>
      <c r="BA26" s="172" t="e">
        <f aca="false">IF(AY26=MAX($AY$5:$AY$32),1,0)</f>
        <v>#DIV/0!</v>
      </c>
      <c r="BB26" s="173" t="e">
        <f aca="false">IF((AZ26+BA26=2),BA26,0)</f>
        <v>#DIV/0!</v>
      </c>
      <c r="BC26" s="174"/>
      <c r="BD26" s="164" t="e">
        <f aca="false">B26/(D26+I26+N26+S26+X26+AC26+AH26+AM26+AR26+AW26+BB26+1)</f>
        <v>#DIV/0!</v>
      </c>
      <c r="BE26" s="164" t="e">
        <f aca="false">IF($BC$34&gt;0,1,0)</f>
        <v>#DIV/0!</v>
      </c>
      <c r="BF26" s="172" t="e">
        <f aca="false">IF(BD26=MAX($BD$5:$BD$32),1,0)</f>
        <v>#DIV/0!</v>
      </c>
      <c r="BG26" s="173" t="e">
        <f aca="false">IF((BE26+BF26=2),BF26,0)</f>
        <v>#DIV/0!</v>
      </c>
      <c r="BH26" s="167"/>
      <c r="BI26" s="164" t="e">
        <f aca="false">B26/(D26+I26+N26+S26+X26+AC26+AH26+AM26+AR26+AW26+BB26+BG26+1)</f>
        <v>#DIV/0!</v>
      </c>
      <c r="BJ26" s="164" t="e">
        <f aca="false">IF($BH$34&gt;0,1,0)</f>
        <v>#DIV/0!</v>
      </c>
      <c r="BK26" s="165" t="e">
        <f aca="false">IF(BI26=MAX($BI$5:$BI$32),1,0)</f>
        <v>#DIV/0!</v>
      </c>
      <c r="BL26" s="166" t="e">
        <f aca="false">IF((BJ26+BK26=2),BK26,0)</f>
        <v>#DIV/0!</v>
      </c>
      <c r="BM26" s="167"/>
      <c r="BN26" s="164" t="e">
        <f aca="false">B26/(D26+I26+N26+S26+X26+AC26+AH26+AM26+AR26+AW26+BB26+BG26+BL26+1)</f>
        <v>#DIV/0!</v>
      </c>
      <c r="BO26" s="164" t="e">
        <f aca="false">IF($BM$34&gt;0,1,0)</f>
        <v>#DIV/0!</v>
      </c>
      <c r="BP26" s="165" t="e">
        <f aca="false">IF(BN26=MAX($BN$5:$BN$32),1,0)</f>
        <v>#DIV/0!</v>
      </c>
      <c r="BQ26" s="166" t="e">
        <f aca="false">IF((BO26+BP26=2),BP26,0)</f>
        <v>#DIV/0!</v>
      </c>
      <c r="BR26" s="167"/>
      <c r="BS26" s="164" t="e">
        <f aca="false">B26/(D26+I26+N26+S26+X26+AC26+AH26+AM26+AR26+AW26+BB26+BG26+BL26+BQ26+1)</f>
        <v>#DIV/0!</v>
      </c>
      <c r="BT26" s="164" t="e">
        <f aca="false">IF($BR$34&gt;0,1,0)</f>
        <v>#DIV/0!</v>
      </c>
      <c r="BU26" s="165" t="e">
        <f aca="false">IF(BS26=MAX($BS$5:$BS$32),1,0)</f>
        <v>#DIV/0!</v>
      </c>
      <c r="BV26" s="166" t="e">
        <f aca="false">IF((BT26+BU26=2),BU26,0)</f>
        <v>#DIV/0!</v>
      </c>
      <c r="BW26" s="175"/>
    </row>
    <row r="27" customFormat="false" ht="15" hidden="false" customHeight="false" outlineLevel="0" collapsed="false">
      <c r="A27" s="181"/>
      <c r="B27" s="205"/>
      <c r="C27" s="180" t="e">
        <f aca="false">B27/$B$36</f>
        <v>#DIV/0!</v>
      </c>
      <c r="D27" s="162" t="e">
        <f aca="false">ROUNDDOWN(C27,0)</f>
        <v>#DIV/0!</v>
      </c>
      <c r="E27" s="206"/>
      <c r="F27" s="164" t="e">
        <f aca="false">B27/(D27+1)</f>
        <v>#DIV/0!</v>
      </c>
      <c r="G27" s="164" t="e">
        <f aca="false">IF($D$34&gt;0,1,0)</f>
        <v>#DIV/0!</v>
      </c>
      <c r="H27" s="165" t="e">
        <f aca="false">IF(F27=MAX($F$5:$F$32),1,0)</f>
        <v>#DIV/0!</v>
      </c>
      <c r="I27" s="166" t="e">
        <f aca="false">IF($D$34&gt;0,IF(H27&lt;1,0,H27),0)</f>
        <v>#DIV/0!</v>
      </c>
      <c r="J27" s="167" t="e">
        <f aca="false">+IF($J$34&gt;0,$J$34,"0")</f>
        <v>#DIV/0!</v>
      </c>
      <c r="K27" s="164" t="e">
        <f aca="false">B27/(D27+I27+1)</f>
        <v>#DIV/0!</v>
      </c>
      <c r="L27" s="164" t="e">
        <f aca="false">IF($J$34&gt;0,1,0)</f>
        <v>#DIV/0!</v>
      </c>
      <c r="M27" s="165" t="e">
        <f aca="false">IF(K27=MAX($K$5:$K37),1,0)</f>
        <v>#DIV/0!</v>
      </c>
      <c r="N27" s="166" t="e">
        <f aca="false">IF((L27+M27=2),M27,0)</f>
        <v>#DIV/0!</v>
      </c>
      <c r="O27" s="176"/>
      <c r="P27" s="164" t="e">
        <f aca="false">B27/(D27+I27+N27+1)</f>
        <v>#DIV/0!</v>
      </c>
      <c r="Q27" s="164" t="e">
        <f aca="false">IF($O$34&gt;0,1,0)</f>
        <v>#DIV/0!</v>
      </c>
      <c r="R27" s="165" t="e">
        <f aca="false">IF(P27=MAX($P$5:$P$32),1,0)</f>
        <v>#DIV/0!</v>
      </c>
      <c r="S27" s="166" t="e">
        <f aca="false">IF((R27+Q27=2),R27,0)</f>
        <v>#DIV/0!</v>
      </c>
      <c r="T27" s="167"/>
      <c r="U27" s="164" t="e">
        <f aca="false">B27/(D27+I27+N27+S27+1)</f>
        <v>#DIV/0!</v>
      </c>
      <c r="V27" s="164" t="e">
        <f aca="false">IF($T$34&gt;0,1,0)</f>
        <v>#DIV/0!</v>
      </c>
      <c r="W27" s="165" t="e">
        <f aca="false">IF(U27=MAX($U$5:$U$32),1,0)</f>
        <v>#DIV/0!</v>
      </c>
      <c r="X27" s="166" t="e">
        <f aca="false">IF((W27+V27=2),W27,0)</f>
        <v>#DIV/0!</v>
      </c>
      <c r="Y27" s="167"/>
      <c r="Z27" s="164" t="e">
        <f aca="false">B27/(D27+I27+N27+S27+X27+1)</f>
        <v>#DIV/0!</v>
      </c>
      <c r="AA27" s="164" t="e">
        <f aca="false">IF($Y$34&gt;0,1,0)</f>
        <v>#DIV/0!</v>
      </c>
      <c r="AB27" s="165" t="e">
        <f aca="false">IF(Z27=MAX($Z$5:$Z$32),1,0)</f>
        <v>#DIV/0!</v>
      </c>
      <c r="AC27" s="166" t="e">
        <f aca="false">IF((AB27+AA27=2),AB27,0)</f>
        <v>#DIV/0!</v>
      </c>
      <c r="AD27" s="167"/>
      <c r="AE27" s="164" t="e">
        <f aca="false">B27/(D27+I27+N27+S27+X27+AC27+1)</f>
        <v>#DIV/0!</v>
      </c>
      <c r="AF27" s="164" t="e">
        <f aca="false">IF($AD$34&gt;0,1,0)</f>
        <v>#DIV/0!</v>
      </c>
      <c r="AG27" s="165" t="e">
        <f aca="false">IF(AE27=MAX($AE$5:$AE$32),1,0)</f>
        <v>#DIV/0!</v>
      </c>
      <c r="AH27" s="166" t="e">
        <f aca="false">IF((AF27+AG27=2),AG27,0)</f>
        <v>#DIV/0!</v>
      </c>
      <c r="AI27" s="168" t="e">
        <f aca="false">B27/(D27+I27+N27+S27+X27+AC27+AH27+1)</f>
        <v>#DIV/0!</v>
      </c>
      <c r="AJ27" s="169" t="e">
        <f aca="false">B27/(D27+I27+N27+S27+X27+AC27+AH27+1)</f>
        <v>#DIV/0!</v>
      </c>
      <c r="AK27" s="169" t="e">
        <f aca="false">IF($AI$34&gt;0,1,0)</f>
        <v>#DIV/0!</v>
      </c>
      <c r="AL27" s="170" t="e">
        <f aca="false">IF(AJ27=MAX($AJ$5:$AJ$32),1,0)</f>
        <v>#DIV/0!</v>
      </c>
      <c r="AM27" s="171" t="e">
        <f aca="false">IF((AK27+AL27=2),AL27,0)</f>
        <v>#DIV/0!</v>
      </c>
      <c r="AN27" s="167"/>
      <c r="AO27" s="164" t="e">
        <f aca="false">B27/(D27+I27+N27+S27+X27+AC27+AH27+AM27+1)</f>
        <v>#DIV/0!</v>
      </c>
      <c r="AP27" s="164" t="e">
        <f aca="false">IF($AN$34&gt;0,1,0)</f>
        <v>#DIV/0!</v>
      </c>
      <c r="AQ27" s="172" t="e">
        <f aca="false">IF(AO27=MAX($AO$5:$AO$31),1,0)</f>
        <v>#DIV/0!</v>
      </c>
      <c r="AR27" s="173" t="e">
        <f aca="false">IF((AP27+AQ27=2),AQ27,0)</f>
        <v>#DIV/0!</v>
      </c>
      <c r="AS27" s="174"/>
      <c r="AT27" s="164" t="e">
        <f aca="false">B27/(D27+I27+N27+S27+X27+AC27+AH27+AM27+AR27+1)</f>
        <v>#DIV/0!</v>
      </c>
      <c r="AU27" s="164" t="e">
        <f aca="false">IF($AS$34&gt;0,1,0)</f>
        <v>#DIV/0!</v>
      </c>
      <c r="AV27" s="172" t="e">
        <f aca="false">IF(AT27=MAX($AT$5:$AT$32),1,0)</f>
        <v>#DIV/0!</v>
      </c>
      <c r="AW27" s="173" t="e">
        <f aca="false">IF((AU27+AV27=2),AV27,0)</f>
        <v>#DIV/0!</v>
      </c>
      <c r="AX27" s="174"/>
      <c r="AY27" s="164" t="e">
        <f aca="false">B27/(D27+I27+N27+S27+X27+AC27+AH27+AM27+AR27+AW27+1)</f>
        <v>#DIV/0!</v>
      </c>
      <c r="AZ27" s="164" t="e">
        <f aca="false">IF($AX$34&gt;0,1,0)</f>
        <v>#DIV/0!</v>
      </c>
      <c r="BA27" s="172" t="e">
        <f aca="false">IF(AY27=MAX($AY$5:$AY$32),1,0)</f>
        <v>#DIV/0!</v>
      </c>
      <c r="BB27" s="173" t="e">
        <f aca="false">IF((AZ27+BA27=2),BA27,0)</f>
        <v>#DIV/0!</v>
      </c>
      <c r="BC27" s="174"/>
      <c r="BD27" s="164" t="e">
        <f aca="false">B27/(D27+I27+N27+S27+X27+AC27+AH27+AM27+AR27+AW27+BB27+1)</f>
        <v>#DIV/0!</v>
      </c>
      <c r="BE27" s="164" t="e">
        <f aca="false">IF($BC$34&gt;0,1,0)</f>
        <v>#DIV/0!</v>
      </c>
      <c r="BF27" s="172" t="e">
        <f aca="false">IF(BD27=MAX($BD$5:$BD$32),1,0)</f>
        <v>#DIV/0!</v>
      </c>
      <c r="BG27" s="173" t="e">
        <f aca="false">IF((BE27+BF27=2),BF27,0)</f>
        <v>#DIV/0!</v>
      </c>
      <c r="BH27" s="167"/>
      <c r="BI27" s="164" t="e">
        <f aca="false">B27/(D27+I27+N27+S27+X27+AC27+AH27+AM27+AR27+AW27+BB27+BG27+1)</f>
        <v>#DIV/0!</v>
      </c>
      <c r="BJ27" s="164" t="e">
        <f aca="false">IF($BH$34&gt;0,1,0)</f>
        <v>#DIV/0!</v>
      </c>
      <c r="BK27" s="165" t="e">
        <f aca="false">IF(BI27=MAX($BI$5:$BI$32),1,0)</f>
        <v>#DIV/0!</v>
      </c>
      <c r="BL27" s="166" t="e">
        <f aca="false">IF((BJ27+BK27=2),BK27,0)</f>
        <v>#DIV/0!</v>
      </c>
      <c r="BM27" s="167"/>
      <c r="BN27" s="164" t="e">
        <f aca="false">B27/(D27+I27+N27+S27+X27+AC27+AH27+AM27+AR27+AW27+BB27+BG27+BL27+1)</f>
        <v>#DIV/0!</v>
      </c>
      <c r="BO27" s="164" t="e">
        <f aca="false">IF($BM$34&gt;0,1,0)</f>
        <v>#DIV/0!</v>
      </c>
      <c r="BP27" s="165" t="e">
        <f aca="false">IF(BN27=MAX($BN$5:$BN$32),1,0)</f>
        <v>#DIV/0!</v>
      </c>
      <c r="BQ27" s="166" t="e">
        <f aca="false">IF((BO27+BP27=2),BP27,0)</f>
        <v>#DIV/0!</v>
      </c>
      <c r="BR27" s="167"/>
      <c r="BS27" s="164" t="e">
        <f aca="false">B27/(D27+I27+N27+S27+X27+AC27+AH27+AM27+AR27+AW27+BB27+BG27+BL27+BQ27+1)</f>
        <v>#DIV/0!</v>
      </c>
      <c r="BT27" s="164" t="e">
        <f aca="false">IF($BR$34&gt;0,1,0)</f>
        <v>#DIV/0!</v>
      </c>
      <c r="BU27" s="165" t="e">
        <f aca="false">IF(BS27=MAX($BS$5:$BS$32),1,0)</f>
        <v>#DIV/0!</v>
      </c>
      <c r="BV27" s="166" t="e">
        <f aca="false">IF((BT27+BU27=2),BU27,0)</f>
        <v>#DIV/0!</v>
      </c>
      <c r="BW27" s="175"/>
    </row>
    <row r="28" customFormat="false" ht="15" hidden="false" customHeight="false" outlineLevel="0" collapsed="false">
      <c r="A28" s="181"/>
      <c r="B28" s="205"/>
      <c r="C28" s="180" t="e">
        <f aca="false">B28/$B$36</f>
        <v>#DIV/0!</v>
      </c>
      <c r="D28" s="162" t="e">
        <f aca="false">ROUNDDOWN(C28,0)</f>
        <v>#DIV/0!</v>
      </c>
      <c r="E28" s="206"/>
      <c r="F28" s="164" t="e">
        <f aca="false">B28/(D28+1)</f>
        <v>#DIV/0!</v>
      </c>
      <c r="G28" s="164" t="e">
        <f aca="false">IF($D$34&gt;0,1,0)</f>
        <v>#DIV/0!</v>
      </c>
      <c r="H28" s="165" t="e">
        <f aca="false">IF(F28=MAX($F$5:$F$32),1,0)</f>
        <v>#DIV/0!</v>
      </c>
      <c r="I28" s="166" t="e">
        <f aca="false">IF($D$34&gt;0,IF(H28&lt;1,0,H28),0)</f>
        <v>#DIV/0!</v>
      </c>
      <c r="J28" s="167" t="e">
        <f aca="false">+IF($J$34&gt;0,$J$34,"0")</f>
        <v>#DIV/0!</v>
      </c>
      <c r="K28" s="164" t="e">
        <f aca="false">B28/(D28+I28+1)</f>
        <v>#DIV/0!</v>
      </c>
      <c r="L28" s="164" t="e">
        <f aca="false">IF($J$34&gt;0,1,0)</f>
        <v>#DIV/0!</v>
      </c>
      <c r="M28" s="165" t="e">
        <f aca="false">IF(K28=MAX($K$5:$K37),1,0)</f>
        <v>#DIV/0!</v>
      </c>
      <c r="N28" s="166" t="e">
        <f aca="false">IF((L28+M28=2),M28,0)</f>
        <v>#DIV/0!</v>
      </c>
      <c r="O28" s="176"/>
      <c r="P28" s="164" t="e">
        <f aca="false">B28/(D28+I28+N28+1)</f>
        <v>#DIV/0!</v>
      </c>
      <c r="Q28" s="164" t="e">
        <f aca="false">IF($O$34&gt;0,1,0)</f>
        <v>#DIV/0!</v>
      </c>
      <c r="R28" s="165" t="e">
        <f aca="false">IF(P28=MAX($P$5:$P$32),1,0)</f>
        <v>#DIV/0!</v>
      </c>
      <c r="S28" s="166" t="e">
        <f aca="false">IF((R28+Q28=2),R28,0)</f>
        <v>#DIV/0!</v>
      </c>
      <c r="T28" s="167"/>
      <c r="U28" s="164" t="e">
        <f aca="false">B28/(D28+I28+N28+S28+1)</f>
        <v>#DIV/0!</v>
      </c>
      <c r="V28" s="164" t="e">
        <f aca="false">IF($T$34&gt;0,1,0)</f>
        <v>#DIV/0!</v>
      </c>
      <c r="W28" s="165" t="e">
        <f aca="false">IF(U28=MAX($U$5:$U$32),1,0)</f>
        <v>#DIV/0!</v>
      </c>
      <c r="X28" s="166" t="e">
        <f aca="false">IF((W28+V28=2),W28,0)</f>
        <v>#DIV/0!</v>
      </c>
      <c r="Y28" s="167"/>
      <c r="Z28" s="164" t="e">
        <f aca="false">B28/(D28+I28+N28+S28+X28+1)</f>
        <v>#DIV/0!</v>
      </c>
      <c r="AA28" s="164" t="e">
        <f aca="false">IF($Y$34&gt;0,1,0)</f>
        <v>#DIV/0!</v>
      </c>
      <c r="AB28" s="165" t="e">
        <f aca="false">IF(Z28=MAX($Z$5:$Z$32),1,0)</f>
        <v>#DIV/0!</v>
      </c>
      <c r="AC28" s="166" t="e">
        <f aca="false">IF((AB28+AA28=2),AB28,0)</f>
        <v>#DIV/0!</v>
      </c>
      <c r="AD28" s="167"/>
      <c r="AE28" s="164" t="e">
        <f aca="false">B28/(D28+I28+N28+S28+X28+AC28+1)</f>
        <v>#DIV/0!</v>
      </c>
      <c r="AF28" s="164" t="e">
        <f aca="false">IF($AD$34&gt;0,1,0)</f>
        <v>#DIV/0!</v>
      </c>
      <c r="AG28" s="165" t="e">
        <f aca="false">IF(AE28=MAX($AE$5:$AE$32),1,0)</f>
        <v>#DIV/0!</v>
      </c>
      <c r="AH28" s="166" t="e">
        <f aca="false">IF((AF28+AG28=2),AG28,0)</f>
        <v>#DIV/0!</v>
      </c>
      <c r="AI28" s="168" t="e">
        <f aca="false">B28/(D28+I28+N28+S28+X28+AC28+AH28+1)</f>
        <v>#DIV/0!</v>
      </c>
      <c r="AJ28" s="169" t="e">
        <f aca="false">B28/(D28+I28+N28+S28+X28+AC28+AH28+1)</f>
        <v>#DIV/0!</v>
      </c>
      <c r="AK28" s="169" t="e">
        <f aca="false">IF($AI$34&gt;0,1,0)</f>
        <v>#DIV/0!</v>
      </c>
      <c r="AL28" s="170" t="e">
        <f aca="false">IF(AJ28=MAX($AJ$5:$AJ$32),1,0)</f>
        <v>#DIV/0!</v>
      </c>
      <c r="AM28" s="171" t="e">
        <f aca="false">IF((AK28+AL28=2),AL28,0)</f>
        <v>#DIV/0!</v>
      </c>
      <c r="AN28" s="167"/>
      <c r="AO28" s="164" t="e">
        <f aca="false">B28/(D28+I28+N28+S28+X28+AC28+AH28+AM28+1)</f>
        <v>#DIV/0!</v>
      </c>
      <c r="AP28" s="164" t="e">
        <f aca="false">IF($AN$34&gt;0,1,0)</f>
        <v>#DIV/0!</v>
      </c>
      <c r="AQ28" s="172" t="e">
        <f aca="false">IF(AO28=MAX($AO$5:$AO$31),1,0)</f>
        <v>#DIV/0!</v>
      </c>
      <c r="AR28" s="173" t="e">
        <f aca="false">IF((AP28+AQ28=2),AQ28,0)</f>
        <v>#DIV/0!</v>
      </c>
      <c r="AS28" s="174"/>
      <c r="AT28" s="164" t="e">
        <f aca="false">B28/(D28+I28+N28+S28+X28+AC28+AH28+AM28+AR28+1)</f>
        <v>#DIV/0!</v>
      </c>
      <c r="AU28" s="164" t="e">
        <f aca="false">IF($AS$34&gt;0,1,0)</f>
        <v>#DIV/0!</v>
      </c>
      <c r="AV28" s="172" t="e">
        <f aca="false">IF(AT28=MAX($AT$5:$AT$32),1,0)</f>
        <v>#DIV/0!</v>
      </c>
      <c r="AW28" s="173" t="e">
        <f aca="false">IF((AU28+AV28=2),AV28,0)</f>
        <v>#DIV/0!</v>
      </c>
      <c r="AX28" s="174"/>
      <c r="AY28" s="164" t="e">
        <f aca="false">B28/(D28+I28+N28+S28+X28+AC28+AH28+AM28+AR28+AW28+1)</f>
        <v>#DIV/0!</v>
      </c>
      <c r="AZ28" s="164" t="e">
        <f aca="false">IF($AX$34&gt;0,1,0)</f>
        <v>#DIV/0!</v>
      </c>
      <c r="BA28" s="172" t="e">
        <f aca="false">IF(AY28=MAX($AY$5:$AY$32),1,0)</f>
        <v>#DIV/0!</v>
      </c>
      <c r="BB28" s="173" t="e">
        <f aca="false">IF((AZ28+BA28=2),BA28,0)</f>
        <v>#DIV/0!</v>
      </c>
      <c r="BC28" s="174"/>
      <c r="BD28" s="164" t="e">
        <f aca="false">B28/(D28+I28+N28+S28+X28+AC28+AH28+AM28+AR28+AW28+BB28+1)</f>
        <v>#DIV/0!</v>
      </c>
      <c r="BE28" s="164" t="e">
        <f aca="false">IF($BC$34&gt;0,1,0)</f>
        <v>#DIV/0!</v>
      </c>
      <c r="BF28" s="172" t="e">
        <f aca="false">IF(BD28=MAX($BD$5:$BD$32),1,0)</f>
        <v>#DIV/0!</v>
      </c>
      <c r="BG28" s="173" t="e">
        <f aca="false">IF((BE28+BF28=2),BF28,0)</f>
        <v>#DIV/0!</v>
      </c>
      <c r="BH28" s="167"/>
      <c r="BI28" s="164" t="e">
        <f aca="false">B28/(D28+I28+N28+S28+X28+AC28+AH28+AM28+AR28+AW28+BB28+BG28+1)</f>
        <v>#DIV/0!</v>
      </c>
      <c r="BJ28" s="164" t="e">
        <f aca="false">IF($BH$34&gt;0,1,0)</f>
        <v>#DIV/0!</v>
      </c>
      <c r="BK28" s="165" t="e">
        <f aca="false">IF(BI28=MAX($BI$5:$BI$32),1,0)</f>
        <v>#DIV/0!</v>
      </c>
      <c r="BL28" s="166" t="e">
        <f aca="false">IF((BJ28+BK28=2),BK28,0)</f>
        <v>#DIV/0!</v>
      </c>
      <c r="BM28" s="167"/>
      <c r="BN28" s="164" t="e">
        <f aca="false">B28/(D28+I28+N28+S28+X28+AC28+AH28+AM28+AR28+AW28+BB28+BG28+BL28+1)</f>
        <v>#DIV/0!</v>
      </c>
      <c r="BO28" s="164" t="e">
        <f aca="false">IF($BM$34&gt;0,1,0)</f>
        <v>#DIV/0!</v>
      </c>
      <c r="BP28" s="165" t="e">
        <f aca="false">IF(BN28=MAX($BN$5:$BN$32),1,0)</f>
        <v>#DIV/0!</v>
      </c>
      <c r="BQ28" s="166" t="e">
        <f aca="false">IF((BO28+BP28=2),BP28,0)</f>
        <v>#DIV/0!</v>
      </c>
      <c r="BR28" s="167"/>
      <c r="BS28" s="164" t="e">
        <f aca="false">B28/(D28+I28+N28+S28+X28+AC28+AH28+AM28+AR28+AW28+BB28+BG28+BL28+BQ28+1)</f>
        <v>#DIV/0!</v>
      </c>
      <c r="BT28" s="164" t="e">
        <f aca="false">IF($BR$34&gt;0,1,0)</f>
        <v>#DIV/0!</v>
      </c>
      <c r="BU28" s="165" t="e">
        <f aca="false">IF(BS28=MAX($BS$5:$BS$32),1,0)</f>
        <v>#DIV/0!</v>
      </c>
      <c r="BV28" s="166" t="e">
        <f aca="false">IF((BT28+BU28=2),BU28,0)</f>
        <v>#DIV/0!</v>
      </c>
      <c r="BW28" s="175"/>
    </row>
    <row r="29" customFormat="false" ht="15" hidden="false" customHeight="false" outlineLevel="0" collapsed="false">
      <c r="A29" s="181"/>
      <c r="B29" s="205"/>
      <c r="C29" s="180" t="e">
        <f aca="false">B29/$B$36</f>
        <v>#DIV/0!</v>
      </c>
      <c r="D29" s="162" t="e">
        <f aca="false">ROUNDDOWN(C29,0)</f>
        <v>#DIV/0!</v>
      </c>
      <c r="E29" s="206"/>
      <c r="F29" s="164" t="e">
        <f aca="false">B29/(D29+1)</f>
        <v>#DIV/0!</v>
      </c>
      <c r="G29" s="164" t="e">
        <f aca="false">IF($D$34&gt;0,1,0)</f>
        <v>#DIV/0!</v>
      </c>
      <c r="H29" s="165" t="e">
        <f aca="false">IF(F29=MAX($F$5:$F$32),1,0)</f>
        <v>#DIV/0!</v>
      </c>
      <c r="I29" s="166" t="e">
        <f aca="false">IF($D$34&gt;0,IF(H29&lt;1,0,H29),0)</f>
        <v>#DIV/0!</v>
      </c>
      <c r="J29" s="167" t="e">
        <f aca="false">+IF($J$34&gt;0,$J$34,"0")</f>
        <v>#DIV/0!</v>
      </c>
      <c r="K29" s="164" t="e">
        <f aca="false">B29/(D29+I29+1)</f>
        <v>#DIV/0!</v>
      </c>
      <c r="L29" s="164" t="e">
        <f aca="false">IF($J$34&gt;0,1,0)</f>
        <v>#DIV/0!</v>
      </c>
      <c r="M29" s="165" t="e">
        <f aca="false">IF(K29=MAX($K$5:$K37),1,0)</f>
        <v>#DIV/0!</v>
      </c>
      <c r="N29" s="166" t="e">
        <f aca="false">IF((L29+M29=2),M29,0)</f>
        <v>#DIV/0!</v>
      </c>
      <c r="O29" s="176"/>
      <c r="P29" s="164" t="e">
        <f aca="false">B29/(D29+I29+N29+1)</f>
        <v>#DIV/0!</v>
      </c>
      <c r="Q29" s="164" t="e">
        <f aca="false">IF($O$34&gt;0,1,0)</f>
        <v>#DIV/0!</v>
      </c>
      <c r="R29" s="165" t="e">
        <f aca="false">IF(P29=MAX($P$5:$P$32),1,0)</f>
        <v>#DIV/0!</v>
      </c>
      <c r="S29" s="166" t="e">
        <f aca="false">IF((R29+Q29=2),R29,0)</f>
        <v>#DIV/0!</v>
      </c>
      <c r="T29" s="167"/>
      <c r="U29" s="164" t="e">
        <f aca="false">B29/(D29+I29+N29+S29+1)</f>
        <v>#DIV/0!</v>
      </c>
      <c r="V29" s="164" t="e">
        <f aca="false">IF($T$34&gt;0,1,0)</f>
        <v>#DIV/0!</v>
      </c>
      <c r="W29" s="165" t="e">
        <f aca="false">IF(U29=MAX($U$5:$U$32),1,0)</f>
        <v>#DIV/0!</v>
      </c>
      <c r="X29" s="166" t="e">
        <f aca="false">IF((W29+V29=2),W29,0)</f>
        <v>#DIV/0!</v>
      </c>
      <c r="Y29" s="167"/>
      <c r="Z29" s="164" t="e">
        <f aca="false">B29/(D29+I29+N29+S29+X29+1)</f>
        <v>#DIV/0!</v>
      </c>
      <c r="AA29" s="164" t="e">
        <f aca="false">IF($Y$34&gt;0,1,0)</f>
        <v>#DIV/0!</v>
      </c>
      <c r="AB29" s="165" t="e">
        <f aca="false">IF(Z29=MAX($Z$5:$Z$32),1,0)</f>
        <v>#DIV/0!</v>
      </c>
      <c r="AC29" s="166" t="e">
        <f aca="false">IF((AB29+AA29=2),AB29,0)</f>
        <v>#DIV/0!</v>
      </c>
      <c r="AD29" s="167"/>
      <c r="AE29" s="164" t="e">
        <f aca="false">B29/(D29+I29+N29+S29+X29+AC29+1)</f>
        <v>#DIV/0!</v>
      </c>
      <c r="AF29" s="164" t="e">
        <f aca="false">IF($AD$34&gt;0,1,0)</f>
        <v>#DIV/0!</v>
      </c>
      <c r="AG29" s="165" t="e">
        <f aca="false">IF(AE29=MAX($AE$5:$AE$32),1,0)</f>
        <v>#DIV/0!</v>
      </c>
      <c r="AH29" s="166" t="e">
        <f aca="false">IF((AF29+AG29=2),AG29,0)</f>
        <v>#DIV/0!</v>
      </c>
      <c r="AI29" s="168" t="e">
        <f aca="false">B29/(D29+I29+N29+S29+X29+AC29+AH29+1)</f>
        <v>#DIV/0!</v>
      </c>
      <c r="AJ29" s="169" t="e">
        <f aca="false">B29/(D29+I29+N29+S29+X29+AC29+AH29+1)</f>
        <v>#DIV/0!</v>
      </c>
      <c r="AK29" s="169" t="e">
        <f aca="false">IF($AI$34&gt;0,1,0)</f>
        <v>#DIV/0!</v>
      </c>
      <c r="AL29" s="170" t="e">
        <f aca="false">IF(AJ29=MAX($AJ$5:$AJ$32),1,0)</f>
        <v>#DIV/0!</v>
      </c>
      <c r="AM29" s="171" t="e">
        <f aca="false">IF((AK29+AL29=2),AL29,0)</f>
        <v>#DIV/0!</v>
      </c>
      <c r="AN29" s="167"/>
      <c r="AO29" s="164" t="e">
        <f aca="false">B29/(D29+I29+N29+S29+X29+AC29+AH29+AM29+1)</f>
        <v>#DIV/0!</v>
      </c>
      <c r="AP29" s="164" t="e">
        <f aca="false">IF($AN$34&gt;0,1,0)</f>
        <v>#DIV/0!</v>
      </c>
      <c r="AQ29" s="172" t="e">
        <f aca="false">IF(AO29=MAX($AO$5:$AO$31),1,0)</f>
        <v>#DIV/0!</v>
      </c>
      <c r="AR29" s="173" t="e">
        <f aca="false">IF((AP29+AQ29=2),AQ29,0)</f>
        <v>#DIV/0!</v>
      </c>
      <c r="AS29" s="174"/>
      <c r="AT29" s="164" t="e">
        <f aca="false">B29/(D29+I29+N29+S29+X29+AC29+AH29+AM29+AR29+1)</f>
        <v>#DIV/0!</v>
      </c>
      <c r="AU29" s="164" t="e">
        <f aca="false">IF($AS$34&gt;0,1,0)</f>
        <v>#DIV/0!</v>
      </c>
      <c r="AV29" s="172" t="e">
        <f aca="false">IF(AT29=MAX($AT$5:$AT$32),1,0)</f>
        <v>#DIV/0!</v>
      </c>
      <c r="AW29" s="173" t="e">
        <f aca="false">IF((AU29+AV29=2),AV29,0)</f>
        <v>#DIV/0!</v>
      </c>
      <c r="AX29" s="174"/>
      <c r="AY29" s="164" t="e">
        <f aca="false">B29/(D29+I29+N29+S29+X29+AC29+AH29+AM29+AR29+AW29+1)</f>
        <v>#DIV/0!</v>
      </c>
      <c r="AZ29" s="164" t="e">
        <f aca="false">IF($AX$34&gt;0,1,0)</f>
        <v>#DIV/0!</v>
      </c>
      <c r="BA29" s="172" t="e">
        <f aca="false">IF(AY29=MAX($AY$5:$AY$32),1,0)</f>
        <v>#DIV/0!</v>
      </c>
      <c r="BB29" s="173" t="e">
        <f aca="false">IF((AZ29+BA29=2),BA29,0)</f>
        <v>#DIV/0!</v>
      </c>
      <c r="BC29" s="174"/>
      <c r="BD29" s="164" t="e">
        <f aca="false">B29/(D29+I29+N29+S29+X29+AC29+AH29+AM29+AR29+AW29+BB29+1)</f>
        <v>#DIV/0!</v>
      </c>
      <c r="BE29" s="164" t="e">
        <f aca="false">IF($BC$34&gt;0,1,0)</f>
        <v>#DIV/0!</v>
      </c>
      <c r="BF29" s="172" t="e">
        <f aca="false">IF(BD29=MAX($BD$5:$BD$32),1,0)</f>
        <v>#DIV/0!</v>
      </c>
      <c r="BG29" s="173" t="e">
        <f aca="false">IF((BE29+BF29=2),BF29,0)</f>
        <v>#DIV/0!</v>
      </c>
      <c r="BH29" s="167"/>
      <c r="BI29" s="164" t="e">
        <f aca="false">B29/(D29+I29+N29+S29+X29+AC29+AH29+AM29+AR29+AW29+BB29+BG29+1)</f>
        <v>#DIV/0!</v>
      </c>
      <c r="BJ29" s="164" t="e">
        <f aca="false">IF($BH$34&gt;0,1,0)</f>
        <v>#DIV/0!</v>
      </c>
      <c r="BK29" s="165" t="e">
        <f aca="false">IF(BI29=MAX($BI$5:$BI$32),1,0)</f>
        <v>#DIV/0!</v>
      </c>
      <c r="BL29" s="166" t="e">
        <f aca="false">IF((BJ29+BK29=2),BK29,0)</f>
        <v>#DIV/0!</v>
      </c>
      <c r="BM29" s="167"/>
      <c r="BN29" s="164" t="e">
        <f aca="false">B29/(D29+I29+N29+S29+X29+AC29+AH29+AM29+AR29+AW29+BB29+BG29+BL29+1)</f>
        <v>#DIV/0!</v>
      </c>
      <c r="BO29" s="164" t="e">
        <f aca="false">IF($BM$34&gt;0,1,0)</f>
        <v>#DIV/0!</v>
      </c>
      <c r="BP29" s="165" t="e">
        <f aca="false">IF(BN29=MAX($BN$5:$BN$32),1,0)</f>
        <v>#DIV/0!</v>
      </c>
      <c r="BQ29" s="166" t="e">
        <f aca="false">IF((BO29+BP29=2),BP29,0)</f>
        <v>#DIV/0!</v>
      </c>
      <c r="BR29" s="167"/>
      <c r="BS29" s="164" t="e">
        <f aca="false">B29/(D29+I29+N29+S29+X29+AC29+AH29+AM29+AR29+AW29+BB29+BG29+BL29+BQ29+1)</f>
        <v>#DIV/0!</v>
      </c>
      <c r="BT29" s="164" t="e">
        <f aca="false">IF($BR$34&gt;0,1,0)</f>
        <v>#DIV/0!</v>
      </c>
      <c r="BU29" s="165" t="e">
        <f aca="false">IF(BS29=MAX($BS$5:$BS$32),1,0)</f>
        <v>#DIV/0!</v>
      </c>
      <c r="BV29" s="166" t="e">
        <f aca="false">IF((BT29+BU29=2),BU29,0)</f>
        <v>#DIV/0!</v>
      </c>
      <c r="BW29" s="175"/>
    </row>
    <row r="30" customFormat="false" ht="15" hidden="false" customHeight="false" outlineLevel="0" collapsed="false">
      <c r="A30" s="181"/>
      <c r="B30" s="205"/>
      <c r="C30" s="180" t="e">
        <f aca="false">B30/$B$36</f>
        <v>#DIV/0!</v>
      </c>
      <c r="D30" s="162" t="e">
        <f aca="false">ROUNDDOWN(C30,0)</f>
        <v>#DIV/0!</v>
      </c>
      <c r="E30" s="206"/>
      <c r="F30" s="164" t="e">
        <f aca="false">B30/(D30+1)</f>
        <v>#DIV/0!</v>
      </c>
      <c r="G30" s="164" t="e">
        <f aca="false">IF($D$34&gt;0,1,0)</f>
        <v>#DIV/0!</v>
      </c>
      <c r="H30" s="165" t="e">
        <f aca="false">IF(F30=MAX($F$5:$F$32),1,0)</f>
        <v>#DIV/0!</v>
      </c>
      <c r="I30" s="166" t="e">
        <f aca="false">IF($D$34&gt;0,IF(H30&lt;1,0,H30),0)</f>
        <v>#DIV/0!</v>
      </c>
      <c r="J30" s="167" t="e">
        <f aca="false">+IF($J$34&gt;0,$J$34,"0")</f>
        <v>#DIV/0!</v>
      </c>
      <c r="K30" s="164" t="e">
        <f aca="false">B30/(D30+I30+1)</f>
        <v>#DIV/0!</v>
      </c>
      <c r="L30" s="164" t="e">
        <f aca="false">IF($J$34&gt;0,1,0)</f>
        <v>#DIV/0!</v>
      </c>
      <c r="M30" s="165" t="e">
        <f aca="false">IF(K30=MAX($K$5:$K37),1,0)</f>
        <v>#DIV/0!</v>
      </c>
      <c r="N30" s="166" t="e">
        <f aca="false">IF((L30+M30=2),M30,0)</f>
        <v>#DIV/0!</v>
      </c>
      <c r="O30" s="176"/>
      <c r="P30" s="164" t="e">
        <f aca="false">B30/(D30+I30+N30+1)</f>
        <v>#DIV/0!</v>
      </c>
      <c r="Q30" s="164" t="e">
        <f aca="false">IF($O$34&gt;0,1,0)</f>
        <v>#DIV/0!</v>
      </c>
      <c r="R30" s="165" t="e">
        <f aca="false">IF(P30=MAX($P$5:$P$32),1,0)</f>
        <v>#DIV/0!</v>
      </c>
      <c r="S30" s="166" t="e">
        <f aca="false">IF((R30+Q30=2),R30,0)</f>
        <v>#DIV/0!</v>
      </c>
      <c r="T30" s="167"/>
      <c r="U30" s="164" t="e">
        <f aca="false">B30/(D30+I30+N30+S30+1)</f>
        <v>#DIV/0!</v>
      </c>
      <c r="V30" s="164" t="e">
        <f aca="false">IF($T$34&gt;0,1,0)</f>
        <v>#DIV/0!</v>
      </c>
      <c r="W30" s="165" t="e">
        <f aca="false">IF(U30=MAX($U$5:$U$32),1,0)</f>
        <v>#DIV/0!</v>
      </c>
      <c r="X30" s="166" t="e">
        <f aca="false">IF((W30+V30=2),W30,0)</f>
        <v>#DIV/0!</v>
      </c>
      <c r="Y30" s="167"/>
      <c r="Z30" s="164" t="e">
        <f aca="false">B30/(D30+I30+N30+S30+X30+1)</f>
        <v>#DIV/0!</v>
      </c>
      <c r="AA30" s="164" t="e">
        <f aca="false">IF($Y$34&gt;0,1,0)</f>
        <v>#DIV/0!</v>
      </c>
      <c r="AB30" s="165" t="e">
        <f aca="false">IF(Z30=MAX($Z$5:$Z$32),1,0)</f>
        <v>#DIV/0!</v>
      </c>
      <c r="AC30" s="166" t="e">
        <f aca="false">IF((AB30+AA30=2),AB30,0)</f>
        <v>#DIV/0!</v>
      </c>
      <c r="AD30" s="167"/>
      <c r="AE30" s="164" t="e">
        <f aca="false">B30/(D30+I30+N30+S30+X30+AC30+1)</f>
        <v>#DIV/0!</v>
      </c>
      <c r="AF30" s="164" t="e">
        <f aca="false">IF($AD$34&gt;0,1,0)</f>
        <v>#DIV/0!</v>
      </c>
      <c r="AG30" s="165" t="e">
        <f aca="false">IF(AE30=MAX($AE$5:$AE$32),1,0)</f>
        <v>#DIV/0!</v>
      </c>
      <c r="AH30" s="166" t="e">
        <f aca="false">IF((AF30+AG30=2),AG30,0)</f>
        <v>#DIV/0!</v>
      </c>
      <c r="AI30" s="168" t="e">
        <f aca="false">B30/(D30+I30+N30+S30+X30+AC30+AH30+1)</f>
        <v>#DIV/0!</v>
      </c>
      <c r="AJ30" s="169" t="e">
        <f aca="false">B30/(D30+I30+N30+S30+X30+AC30+AH30+1)</f>
        <v>#DIV/0!</v>
      </c>
      <c r="AK30" s="169" t="e">
        <f aca="false">IF($AI$34&gt;0,1,0)</f>
        <v>#DIV/0!</v>
      </c>
      <c r="AL30" s="170" t="e">
        <f aca="false">IF(AJ30=MAX($AJ$5:$AJ$32),1,0)</f>
        <v>#DIV/0!</v>
      </c>
      <c r="AM30" s="171" t="e">
        <f aca="false">IF((AK30+AL30=2),AL30,0)</f>
        <v>#DIV/0!</v>
      </c>
      <c r="AN30" s="167"/>
      <c r="AO30" s="164" t="e">
        <f aca="false">B30/(D30+I30+N30+S30+X30+AC30+AH30+AM30+1)</f>
        <v>#DIV/0!</v>
      </c>
      <c r="AP30" s="164" t="e">
        <f aca="false">IF($AN$34&gt;0,1,0)</f>
        <v>#DIV/0!</v>
      </c>
      <c r="AQ30" s="172" t="e">
        <f aca="false">IF(AO30=MAX($AO$5:$AO$31),1,0)</f>
        <v>#DIV/0!</v>
      </c>
      <c r="AR30" s="173" t="e">
        <f aca="false">IF((AP30+AQ30=2),AQ30,0)</f>
        <v>#DIV/0!</v>
      </c>
      <c r="AS30" s="174"/>
      <c r="AT30" s="164" t="e">
        <f aca="false">B30/(D30+I30+N30+S30+X30+AC30+AH30+AM30+AR30+1)</f>
        <v>#DIV/0!</v>
      </c>
      <c r="AU30" s="164" t="e">
        <f aca="false">IF($AS$34&gt;0,1,0)</f>
        <v>#DIV/0!</v>
      </c>
      <c r="AV30" s="172" t="e">
        <f aca="false">IF(AT30=MAX($AT$5:$AT$32),1,0)</f>
        <v>#DIV/0!</v>
      </c>
      <c r="AW30" s="173" t="e">
        <f aca="false">IF((AU30+AV30=2),AV30,0)</f>
        <v>#DIV/0!</v>
      </c>
      <c r="AX30" s="174"/>
      <c r="AY30" s="164" t="e">
        <f aca="false">B30/(D30+I30+N30+S30+X30+AC30+AH30+AM30+AR30+AW30+1)</f>
        <v>#DIV/0!</v>
      </c>
      <c r="AZ30" s="164" t="e">
        <f aca="false">IF($AX$34&gt;0,1,0)</f>
        <v>#DIV/0!</v>
      </c>
      <c r="BA30" s="172" t="e">
        <f aca="false">IF(AY30=MAX($AY$5:$AY$32),1,0)</f>
        <v>#DIV/0!</v>
      </c>
      <c r="BB30" s="173" t="e">
        <f aca="false">IF((AZ30+BA30=2),BA30,0)</f>
        <v>#DIV/0!</v>
      </c>
      <c r="BC30" s="174"/>
      <c r="BD30" s="164" t="e">
        <f aca="false">B30/(D30+I30+N30+S30+X30+AC30+AH30+AM30+AR30+AW30+BB30+1)</f>
        <v>#DIV/0!</v>
      </c>
      <c r="BE30" s="164" t="e">
        <f aca="false">IF($BC$34&gt;0,1,0)</f>
        <v>#DIV/0!</v>
      </c>
      <c r="BF30" s="172" t="e">
        <f aca="false">IF(BD30=MAX($BD$5:$BD$32),1,0)</f>
        <v>#DIV/0!</v>
      </c>
      <c r="BG30" s="173" t="e">
        <f aca="false">IF((BE30+BF30=2),BF30,0)</f>
        <v>#DIV/0!</v>
      </c>
      <c r="BH30" s="167"/>
      <c r="BI30" s="164" t="e">
        <f aca="false">B30/(D30+I30+N30+S30+X30+AC30+AH30+AM30+AR30+AW30+BB30+BG30+1)</f>
        <v>#DIV/0!</v>
      </c>
      <c r="BJ30" s="164" t="e">
        <f aca="false">IF($BH$34&gt;0,1,0)</f>
        <v>#DIV/0!</v>
      </c>
      <c r="BK30" s="165" t="e">
        <f aca="false">IF(BI30=MAX($BI$5:$BI$32),1,0)</f>
        <v>#DIV/0!</v>
      </c>
      <c r="BL30" s="166" t="e">
        <f aca="false">IF((BJ30+BK30=2),BK30,0)</f>
        <v>#DIV/0!</v>
      </c>
      <c r="BM30" s="167"/>
      <c r="BN30" s="164" t="e">
        <f aca="false">B30/(D30+I30+N30+S30+X30+AC30+AH30+AM30+AR30+AW30+BB30+BG30+BL30+1)</f>
        <v>#DIV/0!</v>
      </c>
      <c r="BO30" s="164" t="e">
        <f aca="false">IF($BM$34&gt;0,1,0)</f>
        <v>#DIV/0!</v>
      </c>
      <c r="BP30" s="165" t="e">
        <f aca="false">IF(BN30=MAX($BN$5:$BN$32),1,0)</f>
        <v>#DIV/0!</v>
      </c>
      <c r="BQ30" s="166" t="e">
        <f aca="false">IF((BO30+BP30=2),BP30,0)</f>
        <v>#DIV/0!</v>
      </c>
      <c r="BR30" s="167"/>
      <c r="BS30" s="164" t="e">
        <f aca="false">B30/(D30+I30+N30+S30+X30+AC30+AH30+AM30+AR30+AW30+BB30+BG30+BL30+BQ30+1)</f>
        <v>#DIV/0!</v>
      </c>
      <c r="BT30" s="164" t="e">
        <f aca="false">IF($BR$34&gt;0,1,0)</f>
        <v>#DIV/0!</v>
      </c>
      <c r="BU30" s="165" t="e">
        <f aca="false">IF(BS30=MAX($BS$5:$BS$32),1,0)</f>
        <v>#DIV/0!</v>
      </c>
      <c r="BV30" s="166" t="e">
        <f aca="false">IF((BT30+BU30=2),BU30,0)</f>
        <v>#DIV/0!</v>
      </c>
      <c r="BW30" s="175"/>
    </row>
    <row r="31" customFormat="false" ht="15" hidden="false" customHeight="false" outlineLevel="0" collapsed="false">
      <c r="A31" s="181"/>
      <c r="B31" s="205"/>
      <c r="C31" s="180" t="e">
        <f aca="false">B31/$B$36</f>
        <v>#DIV/0!</v>
      </c>
      <c r="D31" s="162" t="e">
        <f aca="false">ROUNDDOWN(C31,0)</f>
        <v>#DIV/0!</v>
      </c>
      <c r="E31" s="206"/>
      <c r="F31" s="164" t="e">
        <f aca="false">B31/(D31+1)</f>
        <v>#DIV/0!</v>
      </c>
      <c r="G31" s="164" t="e">
        <f aca="false">IF($D$34&gt;0,1,0)</f>
        <v>#DIV/0!</v>
      </c>
      <c r="H31" s="165" t="e">
        <f aca="false">IF(F31=MAX($F$5:$F$32),1,0)</f>
        <v>#DIV/0!</v>
      </c>
      <c r="I31" s="166" t="e">
        <f aca="false">IF($D$34&gt;0,IF(H31&lt;1,0,H31),0)</f>
        <v>#DIV/0!</v>
      </c>
      <c r="J31" s="167" t="e">
        <f aca="false">+IF($J$34&gt;0,$J$34,"0")</f>
        <v>#DIV/0!</v>
      </c>
      <c r="K31" s="164" t="e">
        <f aca="false">B31/(D31+I31+1)</f>
        <v>#DIV/0!</v>
      </c>
      <c r="L31" s="164" t="e">
        <f aca="false">IF($J$34&gt;0,1,0)</f>
        <v>#DIV/0!</v>
      </c>
      <c r="M31" s="165" t="e">
        <f aca="false">IF(K31=MAX($K$5:$K37),1,0)</f>
        <v>#DIV/0!</v>
      </c>
      <c r="N31" s="166" t="e">
        <f aca="false">IF((L31+M31=2),M31,0)</f>
        <v>#DIV/0!</v>
      </c>
      <c r="O31" s="176"/>
      <c r="P31" s="164" t="e">
        <f aca="false">B31/(D31+I31+N31+1)</f>
        <v>#DIV/0!</v>
      </c>
      <c r="Q31" s="164" t="e">
        <f aca="false">IF($O$34&gt;0,1,0)</f>
        <v>#DIV/0!</v>
      </c>
      <c r="R31" s="165" t="e">
        <f aca="false">IF(P31=MAX($P$5:$P$32),1,0)</f>
        <v>#DIV/0!</v>
      </c>
      <c r="S31" s="166" t="e">
        <f aca="false">IF((R31+Q31=2),R31,0)</f>
        <v>#DIV/0!</v>
      </c>
      <c r="T31" s="167"/>
      <c r="U31" s="164" t="e">
        <f aca="false">B31/(D31+I31+N31+S31+1)</f>
        <v>#DIV/0!</v>
      </c>
      <c r="V31" s="164" t="e">
        <f aca="false">IF($T$34&gt;0,1,0)</f>
        <v>#DIV/0!</v>
      </c>
      <c r="W31" s="165" t="e">
        <f aca="false">IF(U31=MAX($U$5:$U$32),1,0)</f>
        <v>#DIV/0!</v>
      </c>
      <c r="X31" s="166" t="e">
        <f aca="false">IF((W31+V31=2),W31,0)</f>
        <v>#DIV/0!</v>
      </c>
      <c r="Y31" s="167"/>
      <c r="Z31" s="164" t="e">
        <f aca="false">B31/(D31+I31+N31+S31+X31+1)</f>
        <v>#DIV/0!</v>
      </c>
      <c r="AA31" s="164" t="e">
        <f aca="false">IF($Y$34&gt;0,1,0)</f>
        <v>#DIV/0!</v>
      </c>
      <c r="AB31" s="165" t="e">
        <f aca="false">IF(Z31=MAX($Z$5:$Z$32),1,0)</f>
        <v>#DIV/0!</v>
      </c>
      <c r="AC31" s="166" t="e">
        <f aca="false">IF((AB31+AA31=2),AB31,0)</f>
        <v>#DIV/0!</v>
      </c>
      <c r="AD31" s="167"/>
      <c r="AE31" s="164" t="e">
        <f aca="false">B31/(D31+I31+N31+S31+X31+AC31+1)</f>
        <v>#DIV/0!</v>
      </c>
      <c r="AF31" s="164" t="e">
        <f aca="false">IF($AD$34&gt;0,1,0)</f>
        <v>#DIV/0!</v>
      </c>
      <c r="AG31" s="165" t="e">
        <f aca="false">IF(AE31=MAX($AE$5:$AE$32),1,0)</f>
        <v>#DIV/0!</v>
      </c>
      <c r="AH31" s="166" t="e">
        <f aca="false">IF((AF31+AG31=2),AG31,0)</f>
        <v>#DIV/0!</v>
      </c>
      <c r="AI31" s="168" t="e">
        <f aca="false">B31/(D31+I31+N31+S31+X31+AC31+AH31+1)</f>
        <v>#DIV/0!</v>
      </c>
      <c r="AJ31" s="169" t="e">
        <f aca="false">B31/(D31+I31+N31+S31+X31+AC31+AH31+1)</f>
        <v>#DIV/0!</v>
      </c>
      <c r="AK31" s="169" t="e">
        <f aca="false">IF($AI$34&gt;0,1,0)</f>
        <v>#DIV/0!</v>
      </c>
      <c r="AL31" s="170" t="e">
        <f aca="false">IF(AJ31=MAX($AJ$5:$AJ$32),1,0)</f>
        <v>#DIV/0!</v>
      </c>
      <c r="AM31" s="171" t="e">
        <f aca="false">IF((AK31+AL31=2),AL31,0)</f>
        <v>#DIV/0!</v>
      </c>
      <c r="AN31" s="167"/>
      <c r="AO31" s="164" t="e">
        <f aca="false">B31/(D31+I31+N31+S31+X31+AC31+AH31+AM31+1)</f>
        <v>#DIV/0!</v>
      </c>
      <c r="AP31" s="164" t="e">
        <f aca="false">IF($AN$34&gt;0,1,0)</f>
        <v>#DIV/0!</v>
      </c>
      <c r="AQ31" s="172" t="e">
        <f aca="false">IF(AO31=MAX($AO$5:$AO$31),1,0)</f>
        <v>#DIV/0!</v>
      </c>
      <c r="AR31" s="173" t="e">
        <f aca="false">IF((AP31+AQ31=2),AQ31,0)</f>
        <v>#DIV/0!</v>
      </c>
      <c r="AS31" s="174"/>
      <c r="AT31" s="164" t="e">
        <f aca="false">B31/(D31+I31+N31+S31+X31+AC31+AH31+AM31+AR31+1)</f>
        <v>#DIV/0!</v>
      </c>
      <c r="AU31" s="164" t="e">
        <f aca="false">IF($AS$34&gt;0,1,0)</f>
        <v>#DIV/0!</v>
      </c>
      <c r="AV31" s="172" t="e">
        <f aca="false">IF(AT31=MAX($AT$5:$AT$32),1,0)</f>
        <v>#DIV/0!</v>
      </c>
      <c r="AW31" s="173" t="e">
        <f aca="false">IF((AU31+AV31=2),AV31,0)</f>
        <v>#DIV/0!</v>
      </c>
      <c r="AX31" s="174"/>
      <c r="AY31" s="164" t="e">
        <f aca="false">B31/(D31+I31+N31+S31+X31+AC31+AH31+AM31+AR31+AW31+1)</f>
        <v>#DIV/0!</v>
      </c>
      <c r="AZ31" s="164" t="e">
        <f aca="false">IF($AX$34&gt;0,1,0)</f>
        <v>#DIV/0!</v>
      </c>
      <c r="BA31" s="172" t="e">
        <f aca="false">IF(AY31=MAX($AY$5:$AY$32),1,0)</f>
        <v>#DIV/0!</v>
      </c>
      <c r="BB31" s="173" t="e">
        <f aca="false">IF((AZ31+BA31=2),BA31,0)</f>
        <v>#DIV/0!</v>
      </c>
      <c r="BC31" s="174"/>
      <c r="BD31" s="164" t="e">
        <f aca="false">B31/(D31+I31+N31+S31+X31+AC31+AH31+AM31+AR31+AW31+BB31+1)</f>
        <v>#DIV/0!</v>
      </c>
      <c r="BE31" s="164" t="e">
        <f aca="false">IF($BC$34&gt;0,1,0)</f>
        <v>#DIV/0!</v>
      </c>
      <c r="BF31" s="172" t="e">
        <f aca="false">IF(BD31=MAX($BD$5:$BD$32),1,0)</f>
        <v>#DIV/0!</v>
      </c>
      <c r="BG31" s="173" t="e">
        <f aca="false">IF((BE31+BF31=2),BF31,0)</f>
        <v>#DIV/0!</v>
      </c>
      <c r="BH31" s="167"/>
      <c r="BI31" s="164" t="e">
        <f aca="false">B31/(D31+I31+N31+S31+X31+AC31+AH31+AM31+AR31+AW31+BB31+BG31+1)</f>
        <v>#DIV/0!</v>
      </c>
      <c r="BJ31" s="164" t="e">
        <f aca="false">IF($BH$34&gt;0,1,0)</f>
        <v>#DIV/0!</v>
      </c>
      <c r="BK31" s="165" t="e">
        <f aca="false">IF(BI31=MAX($BI$5:$BI$32),1,0)</f>
        <v>#DIV/0!</v>
      </c>
      <c r="BL31" s="166" t="e">
        <f aca="false">IF((BJ31+BK31=2),BK31,0)</f>
        <v>#DIV/0!</v>
      </c>
      <c r="BM31" s="167"/>
      <c r="BN31" s="164" t="e">
        <f aca="false">B31/(D31+I31+N31+S31+X31+AC31+AH31+AM31+AR31+AW31+BB31+BG31+BL31+1)</f>
        <v>#DIV/0!</v>
      </c>
      <c r="BO31" s="164" t="e">
        <f aca="false">IF($BM$34&gt;0,1,0)</f>
        <v>#DIV/0!</v>
      </c>
      <c r="BP31" s="165" t="e">
        <f aca="false">IF(BN31=MAX($BN$5:$BN$32),1,0)</f>
        <v>#DIV/0!</v>
      </c>
      <c r="BQ31" s="166" t="e">
        <f aca="false">IF((BO31+BP31=2),BP31,0)</f>
        <v>#DIV/0!</v>
      </c>
      <c r="BR31" s="167"/>
      <c r="BS31" s="164" t="e">
        <f aca="false">B31/(D31+I31+N31+S31+X31+AC31+AH31+AM31+AR31+AW31+BB31+BG31+BL31+BQ31+1)</f>
        <v>#DIV/0!</v>
      </c>
      <c r="BT31" s="164" t="e">
        <f aca="false">IF($BR$34&gt;0,1,0)</f>
        <v>#DIV/0!</v>
      </c>
      <c r="BU31" s="165" t="e">
        <f aca="false">IF(BS31=MAX($BS$5:$BS$32),1,0)</f>
        <v>#DIV/0!</v>
      </c>
      <c r="BV31" s="166" t="e">
        <f aca="false">IF((BT31+BU31=2),BU31,0)</f>
        <v>#DIV/0!</v>
      </c>
      <c r="BW31" s="175"/>
    </row>
    <row r="32" customFormat="false" ht="15" hidden="false" customHeight="false" outlineLevel="0" collapsed="false">
      <c r="A32" s="207"/>
      <c r="B32" s="208"/>
      <c r="C32" s="209" t="e">
        <f aca="false">B32/$B$36</f>
        <v>#DIV/0!</v>
      </c>
      <c r="D32" s="162" t="e">
        <f aca="false">ROUNDDOWN(C32,0)</f>
        <v>#DIV/0!</v>
      </c>
      <c r="E32" s="206"/>
      <c r="F32" s="210" t="e">
        <f aca="false">B32/(D32+1)</f>
        <v>#DIV/0!</v>
      </c>
      <c r="G32" s="164" t="e">
        <f aca="false">IF($D$34&gt;0,1,0)</f>
        <v>#DIV/0!</v>
      </c>
      <c r="H32" s="211" t="e">
        <f aca="false">IF(F32=MAX($F$5:$F$32),1,0)</f>
        <v>#DIV/0!</v>
      </c>
      <c r="I32" s="166" t="e">
        <f aca="false">IF($D$34&gt;0,IF(H32&lt;1,0,H32),0)</f>
        <v>#DIV/0!</v>
      </c>
      <c r="J32" s="167" t="e">
        <f aca="false">+IF($J$34&gt;0,$J$34,"0")</f>
        <v>#DIV/0!</v>
      </c>
      <c r="K32" s="164" t="e">
        <f aca="false">B32/(D32+I32+1)</f>
        <v>#DIV/0!</v>
      </c>
      <c r="L32" s="164" t="e">
        <f aca="false">IF($J$34&gt;0,1,0)</f>
        <v>#DIV/0!</v>
      </c>
      <c r="M32" s="165" t="e">
        <f aca="false">IF(K32=MAX($K$5:$K37),1,0)</f>
        <v>#DIV/0!</v>
      </c>
      <c r="N32" s="166" t="e">
        <f aca="false">IF((L32+M32=2),M32,0)</f>
        <v>#DIV/0!</v>
      </c>
      <c r="O32" s="212"/>
      <c r="P32" s="210" t="e">
        <f aca="false">B32/(D32+I32+N32+1)</f>
        <v>#DIV/0!</v>
      </c>
      <c r="Q32" s="164" t="e">
        <f aca="false">IF($O$34&gt;0,1,0)</f>
        <v>#DIV/0!</v>
      </c>
      <c r="R32" s="165" t="e">
        <f aca="false">IF(P32=MAX($P$5:$P$32),1,0)</f>
        <v>#DIV/0!</v>
      </c>
      <c r="S32" s="166" t="e">
        <f aca="false">IF((R32+Q32=2),R32,0)</f>
        <v>#DIV/0!</v>
      </c>
      <c r="T32" s="213"/>
      <c r="U32" s="210" t="e">
        <f aca="false">B32/(D32+I32+N32+S32+1)</f>
        <v>#DIV/0!</v>
      </c>
      <c r="V32" s="164" t="e">
        <f aca="false">IF($T$34&gt;0,1,0)</f>
        <v>#DIV/0!</v>
      </c>
      <c r="W32" s="165" t="e">
        <f aca="false">IF(U32=MAX($U$5:$U$32),1,0)</f>
        <v>#DIV/0!</v>
      </c>
      <c r="X32" s="166" t="e">
        <f aca="false">IF((W32+V32=2),W32,0)</f>
        <v>#DIV/0!</v>
      </c>
      <c r="Y32" s="213"/>
      <c r="Z32" s="210" t="e">
        <f aca="false">B32/(D32+I32+N32+S32+X32+1)</f>
        <v>#DIV/0!</v>
      </c>
      <c r="AA32" s="164" t="e">
        <f aca="false">IF($Y$34&gt;0,1,0)</f>
        <v>#DIV/0!</v>
      </c>
      <c r="AB32" s="165" t="e">
        <f aca="false">IF(Z32=MAX($Z$5:$Z$32),1,0)</f>
        <v>#DIV/0!</v>
      </c>
      <c r="AC32" s="166" t="e">
        <f aca="false">IF((AB32+AA32=2),AB32,0)</f>
        <v>#DIV/0!</v>
      </c>
      <c r="AD32" s="213"/>
      <c r="AE32" s="210" t="e">
        <f aca="false">B32/(D32+I32+N32+S32+X32+AC32+1)</f>
        <v>#DIV/0!</v>
      </c>
      <c r="AF32" s="164" t="e">
        <f aca="false">IF($AD$34&gt;0,1,0)</f>
        <v>#DIV/0!</v>
      </c>
      <c r="AG32" s="165" t="e">
        <f aca="false">IF(AE32=MAX($AE$5:$AE$32),1,0)</f>
        <v>#DIV/0!</v>
      </c>
      <c r="AH32" s="166" t="e">
        <f aca="false">IF((AF32+AG32=2),AG32,0)</f>
        <v>#DIV/0!</v>
      </c>
      <c r="AI32" s="214" t="e">
        <f aca="false">B32/(D32+I32+N32+S32+X32+AC32+AH32+1)</f>
        <v>#DIV/0!</v>
      </c>
      <c r="AJ32" s="215" t="e">
        <f aca="false">B32/(D32+I32+N32+S32+X32+AC32+AH32+1)</f>
        <v>#DIV/0!</v>
      </c>
      <c r="AK32" s="169" t="e">
        <f aca="false">IF($AI$34&gt;0,1,0)</f>
        <v>#DIV/0!</v>
      </c>
      <c r="AL32" s="170" t="e">
        <f aca="false">IF(AJ32=MAX($AJ$5:$AJ$32),1,0)</f>
        <v>#DIV/0!</v>
      </c>
      <c r="AM32" s="171" t="e">
        <f aca="false">IF((AK32+AL32=2),AL32,0)</f>
        <v>#DIV/0!</v>
      </c>
      <c r="AN32" s="213"/>
      <c r="AO32" s="210" t="e">
        <f aca="false">B32/(D32+I32+N32+S32+X32+AC32+AH32+AM32+1)</f>
        <v>#DIV/0!</v>
      </c>
      <c r="AP32" s="164" t="e">
        <f aca="false">IF($AN$34&gt;0,1,0)</f>
        <v>#DIV/0!</v>
      </c>
      <c r="AQ32" s="172" t="e">
        <f aca="false">IF(AO32=MAX($AO$5:$AO$31),1,0)</f>
        <v>#DIV/0!</v>
      </c>
      <c r="AR32" s="173" t="e">
        <f aca="false">IF((AP32+AQ32=2),AQ32,0)</f>
        <v>#DIV/0!</v>
      </c>
      <c r="AS32" s="216"/>
      <c r="AT32" s="210" t="e">
        <f aca="false">B32/(D32+I32+N32+S32+X32+AC32+AH32+AM32+AR32+1)</f>
        <v>#DIV/0!</v>
      </c>
      <c r="AU32" s="164" t="e">
        <f aca="false">IF($AS$34&gt;0,1,0)</f>
        <v>#DIV/0!</v>
      </c>
      <c r="AV32" s="172" t="e">
        <f aca="false">IF(AT32=MAX($AT$5:$AT$32),1,0)</f>
        <v>#DIV/0!</v>
      </c>
      <c r="AW32" s="173" t="e">
        <f aca="false">IF((AU32+AV32=2),AV32,0)</f>
        <v>#DIV/0!</v>
      </c>
      <c r="AX32" s="216"/>
      <c r="AY32" s="210" t="e">
        <f aca="false">B32/(D32+I32+N32+S32+X32+AC32+AH32+AM32+AR32+AW32+1)</f>
        <v>#DIV/0!</v>
      </c>
      <c r="AZ32" s="164" t="e">
        <f aca="false">IF($AX$34&gt;0,1,0)</f>
        <v>#DIV/0!</v>
      </c>
      <c r="BA32" s="172" t="e">
        <f aca="false">IF(AY32=MAX($AY$5:$AY$32),1,0)</f>
        <v>#DIV/0!</v>
      </c>
      <c r="BB32" s="173" t="e">
        <f aca="false">IF((AZ32+BA32=2),BA32,0)</f>
        <v>#DIV/0!</v>
      </c>
      <c r="BC32" s="216"/>
      <c r="BD32" s="210" t="e">
        <f aca="false">B32/(D32+I32+N32+S32+X32+AC32+AH32+AM32+AR32+AW32+BB32+1)</f>
        <v>#DIV/0!</v>
      </c>
      <c r="BE32" s="164" t="e">
        <f aca="false">IF($BC$34&gt;0,1,0)</f>
        <v>#DIV/0!</v>
      </c>
      <c r="BF32" s="172" t="e">
        <f aca="false">IF(BD32=MAX($BD$5:$BD$32),1,0)</f>
        <v>#DIV/0!</v>
      </c>
      <c r="BG32" s="173" t="e">
        <f aca="false">IF((BE32+BF32=2),BF32,0)</f>
        <v>#DIV/0!</v>
      </c>
      <c r="BH32" s="213"/>
      <c r="BI32" s="210" t="e">
        <f aca="false">B32/(D32+I32+N32+S32+X32+AC32+AH32+AM32+AR32+AW32+BB32+BG32+1)</f>
        <v>#DIV/0!</v>
      </c>
      <c r="BJ32" s="164" t="e">
        <f aca="false">IF($BH$34&gt;0,1,0)</f>
        <v>#DIV/0!</v>
      </c>
      <c r="BK32" s="165" t="e">
        <f aca="false">IF(BI32=MAX($BI$5:$BI$32),1,0)</f>
        <v>#DIV/0!</v>
      </c>
      <c r="BL32" s="166" t="e">
        <f aca="false">IF((BJ32+BK32=2),BK32,0)</f>
        <v>#DIV/0!</v>
      </c>
      <c r="BM32" s="213"/>
      <c r="BN32" s="210" t="e">
        <f aca="false">B32/(D32+I32+N32+S32+X32+AC32+AH32+AM32+AR32+AW32+BB32+BG32+BL32+1)</f>
        <v>#DIV/0!</v>
      </c>
      <c r="BO32" s="164" t="e">
        <f aca="false">IF($BM$34&gt;0,1,0)</f>
        <v>#DIV/0!</v>
      </c>
      <c r="BP32" s="165" t="e">
        <f aca="false">IF(BN32=MAX($BN$5:$BN$32),1,0)</f>
        <v>#DIV/0!</v>
      </c>
      <c r="BQ32" s="166" t="e">
        <f aca="false">IF((BO32+BP32=2),BP32,0)</f>
        <v>#DIV/0!</v>
      </c>
      <c r="BR32" s="213"/>
      <c r="BS32" s="210" t="e">
        <f aca="false">B32/(D32+I32+N32+S32+X32+AC32+AH32+AM32+AR32+AW32+BB32+BG32+BL32+BQ32+1)</f>
        <v>#DIV/0!</v>
      </c>
      <c r="BT32" s="164" t="e">
        <f aca="false">IF($BR$34&gt;0,1,0)</f>
        <v>#DIV/0!</v>
      </c>
      <c r="BU32" s="165" t="e">
        <f aca="false">IF(BS32=MAX($BS$5:$BS$32),1,0)</f>
        <v>#DIV/0!</v>
      </c>
      <c r="BV32" s="166" t="e">
        <f aca="false">IF((BT32+BU32=2),BU32,0)</f>
        <v>#DIV/0!</v>
      </c>
      <c r="BW32" s="217"/>
    </row>
    <row r="33" customFormat="false" ht="15" hidden="false" customHeight="false" outlineLevel="0" collapsed="false">
      <c r="A33" s="177" t="s">
        <v>62</v>
      </c>
      <c r="B33" s="178" t="e">
        <f aca="false">SUM(B5:B32)</f>
        <v>#DIV/0!</v>
      </c>
      <c r="C33" s="180"/>
      <c r="D33" s="181" t="e">
        <f aca="false">SUM(D5:D32)</f>
        <v>#DIV/0!</v>
      </c>
      <c r="E33" s="182" t="e">
        <f aca="false">SUM(E5:E32)</f>
        <v>#DIV/0!</v>
      </c>
      <c r="F33" s="183"/>
      <c r="G33" s="183"/>
      <c r="H33" s="183"/>
      <c r="I33" s="184"/>
      <c r="J33" s="181"/>
      <c r="K33" s="183"/>
      <c r="L33" s="183"/>
      <c r="M33" s="183"/>
      <c r="N33" s="184"/>
      <c r="O33" s="181"/>
      <c r="P33" s="183"/>
      <c r="Q33" s="183"/>
      <c r="R33" s="183"/>
      <c r="S33" s="184"/>
      <c r="T33" s="181"/>
      <c r="U33" s="183"/>
      <c r="V33" s="183"/>
      <c r="W33" s="183"/>
      <c r="X33" s="184"/>
      <c r="Y33" s="181"/>
      <c r="Z33" s="183"/>
      <c r="AA33" s="183"/>
      <c r="AB33" s="183"/>
      <c r="AC33" s="184"/>
      <c r="AD33" s="181"/>
      <c r="AE33" s="183"/>
      <c r="AF33" s="183"/>
      <c r="AG33" s="183"/>
      <c r="AH33" s="184"/>
      <c r="AI33" s="185"/>
      <c r="AJ33" s="186"/>
      <c r="AK33" s="186"/>
      <c r="AL33" s="186"/>
      <c r="AM33" s="180"/>
      <c r="AN33" s="181"/>
      <c r="AO33" s="183"/>
      <c r="AP33" s="183"/>
      <c r="AQ33" s="183"/>
      <c r="AR33" s="184"/>
      <c r="AS33" s="181"/>
      <c r="AT33" s="183"/>
      <c r="AU33" s="183"/>
      <c r="AV33" s="183"/>
      <c r="AW33" s="184"/>
      <c r="AX33" s="181"/>
      <c r="AY33" s="183"/>
      <c r="AZ33" s="183"/>
      <c r="BA33" s="183"/>
      <c r="BB33" s="184"/>
      <c r="BC33" s="181"/>
      <c r="BD33" s="183"/>
      <c r="BE33" s="183"/>
      <c r="BF33" s="183"/>
      <c r="BG33" s="184"/>
      <c r="BH33" s="181"/>
      <c r="BI33" s="183"/>
      <c r="BJ33" s="164" t="e">
        <f aca="false">IF($BH$34&gt;0,1,0)</f>
        <v>#DIV/0!</v>
      </c>
      <c r="BK33" s="183"/>
      <c r="BL33" s="184"/>
      <c r="BM33" s="181"/>
      <c r="BN33" s="183"/>
      <c r="BO33" s="183"/>
      <c r="BP33" s="183"/>
      <c r="BQ33" s="184"/>
      <c r="BR33" s="181"/>
      <c r="BS33" s="183"/>
      <c r="BT33" s="183"/>
      <c r="BU33" s="183"/>
      <c r="BV33" s="184"/>
      <c r="BW33" s="187"/>
    </row>
    <row r="34" customFormat="false" ht="30" hidden="false" customHeight="false" outlineLevel="0" collapsed="false">
      <c r="A34" s="188" t="s">
        <v>125</v>
      </c>
      <c r="B34" s="189" t="n">
        <f aca="false">+'repartition des sièges'!Q20</f>
        <v>2</v>
      </c>
      <c r="C34" s="191" t="s">
        <v>126</v>
      </c>
      <c r="D34" s="192" t="e">
        <f aca="false">B34-D33</f>
        <v>#DIV/0!</v>
      </c>
      <c r="E34" s="193"/>
      <c r="F34" s="194"/>
      <c r="G34" s="194"/>
      <c r="H34" s="194"/>
      <c r="I34" s="195" t="e">
        <f aca="false">SUM(I5:I33)</f>
        <v>#DIV/0!</v>
      </c>
      <c r="J34" s="192" t="e">
        <f aca="false">D34-I34</f>
        <v>#DIV/0!</v>
      </c>
      <c r="K34" s="194"/>
      <c r="L34" s="194"/>
      <c r="M34" s="194"/>
      <c r="N34" s="195" t="e">
        <f aca="false">SUM(N5:N33)</f>
        <v>#DIV/0!</v>
      </c>
      <c r="O34" s="192" t="e">
        <f aca="false">J34-N34</f>
        <v>#DIV/0!</v>
      </c>
      <c r="P34" s="194"/>
      <c r="Q34" s="194"/>
      <c r="R34" s="194"/>
      <c r="S34" s="195" t="e">
        <f aca="false">SUM(S5:S33)</f>
        <v>#DIV/0!</v>
      </c>
      <c r="T34" s="192" t="e">
        <f aca="false">O34-S34</f>
        <v>#DIV/0!</v>
      </c>
      <c r="U34" s="194"/>
      <c r="V34" s="194"/>
      <c r="W34" s="194"/>
      <c r="X34" s="195" t="e">
        <f aca="false">SUM(X5:X33)</f>
        <v>#DIV/0!</v>
      </c>
      <c r="Y34" s="192" t="e">
        <f aca="false">T34-X34</f>
        <v>#DIV/0!</v>
      </c>
      <c r="Z34" s="193"/>
      <c r="AA34" s="193"/>
      <c r="AB34" s="193"/>
      <c r="AC34" s="195" t="e">
        <f aca="false">SUM(AC5:AC33)</f>
        <v>#DIV/0!</v>
      </c>
      <c r="AD34" s="192" t="e">
        <f aca="false">Y34-AC34</f>
        <v>#DIV/0!</v>
      </c>
      <c r="AE34" s="193"/>
      <c r="AF34" s="193"/>
      <c r="AG34" s="193"/>
      <c r="AH34" s="195" t="e">
        <f aca="false">SUM(AH5:AH33)</f>
        <v>#DIV/0!</v>
      </c>
      <c r="AI34" s="196" t="e">
        <f aca="false">AD34-AH34</f>
        <v>#DIV/0!</v>
      </c>
      <c r="AJ34" s="197"/>
      <c r="AK34" s="197"/>
      <c r="AL34" s="197"/>
      <c r="AM34" s="182" t="e">
        <f aca="false">SUM(AM5:AM33)</f>
        <v>#DIV/0!</v>
      </c>
      <c r="AN34" s="192" t="e">
        <f aca="false">AI34-AM34</f>
        <v>#DIV/0!</v>
      </c>
      <c r="AO34" s="193"/>
      <c r="AP34" s="193"/>
      <c r="AQ34" s="193"/>
      <c r="AR34" s="195" t="e">
        <f aca="false">SUM(AR5:AR33)</f>
        <v>#DIV/0!</v>
      </c>
      <c r="AS34" s="192" t="e">
        <f aca="false">AN34-AR34</f>
        <v>#DIV/0!</v>
      </c>
      <c r="AT34" s="193"/>
      <c r="AU34" s="193"/>
      <c r="AV34" s="193"/>
      <c r="AW34" s="195" t="e">
        <f aca="false">SUM(AW5:AW33)</f>
        <v>#DIV/0!</v>
      </c>
      <c r="AX34" s="192" t="e">
        <f aca="false">AS34-AW34</f>
        <v>#DIV/0!</v>
      </c>
      <c r="AY34" s="193"/>
      <c r="AZ34" s="193"/>
      <c r="BA34" s="193"/>
      <c r="BB34" s="195" t="e">
        <f aca="false">SUM(BB5:BB33)</f>
        <v>#DIV/0!</v>
      </c>
      <c r="BC34" s="192" t="e">
        <f aca="false">AX34-BB34</f>
        <v>#DIV/0!</v>
      </c>
      <c r="BD34" s="193"/>
      <c r="BE34" s="193"/>
      <c r="BF34" s="193"/>
      <c r="BG34" s="195" t="e">
        <f aca="false">SUM(BG5:BG33)</f>
        <v>#DIV/0!</v>
      </c>
      <c r="BH34" s="192" t="e">
        <f aca="false">BC34-BG34</f>
        <v>#DIV/0!</v>
      </c>
      <c r="BI34" s="193"/>
      <c r="BJ34" s="193"/>
      <c r="BK34" s="193"/>
      <c r="BL34" s="195" t="e">
        <f aca="false">SUM(BL5:BL33)</f>
        <v>#DIV/0!</v>
      </c>
      <c r="BM34" s="192" t="e">
        <f aca="false">BH34-BL34</f>
        <v>#DIV/0!</v>
      </c>
      <c r="BN34" s="193"/>
      <c r="BO34" s="193"/>
      <c r="BP34" s="194"/>
      <c r="BQ34" s="195" t="e">
        <f aca="false">SUM(BQ5:BQ33)</f>
        <v>#DIV/0!</v>
      </c>
      <c r="BR34" s="192" t="e">
        <f aca="false">BM34-BQ34</f>
        <v>#DIV/0!</v>
      </c>
      <c r="BS34" s="194"/>
      <c r="BT34" s="194"/>
      <c r="BU34" s="194"/>
      <c r="BV34" s="195" t="e">
        <f aca="false">SUM(BV5:BV33)</f>
        <v>#DIV/0!</v>
      </c>
      <c r="BW34" s="198" t="e">
        <f aca="false">BR34-BV34</f>
        <v>#DIV/0!</v>
      </c>
    </row>
    <row r="35" customFormat="false" ht="15" hidden="false" customHeight="false" outlineLevel="0" collapsed="false">
      <c r="A35" s="199" t="s">
        <v>127</v>
      </c>
      <c r="B35" s="200" t="n">
        <f aca="false">'repartition des sièges'!C38/'REPARTITION CC'!B34</f>
        <v>0</v>
      </c>
      <c r="C35" s="148" t="e">
        <f aca="false">SUM(E35:BV35)</f>
        <v>#DIV/0!</v>
      </c>
      <c r="I35" s="148" t="e">
        <f aca="false">IF(I34&gt;1,1,0)</f>
        <v>#DIV/0!</v>
      </c>
      <c r="N35" s="148" t="e">
        <f aca="false">IF(N34&gt;1,1,0)</f>
        <v>#DIV/0!</v>
      </c>
      <c r="S35" s="148" t="e">
        <f aca="false">IF(S34&gt;1,1,0)</f>
        <v>#DIV/0!</v>
      </c>
      <c r="X35" s="148" t="e">
        <f aca="false">IF(X34&gt;1,1,0)</f>
        <v>#DIV/0!</v>
      </c>
      <c r="AC35" s="148" t="e">
        <f aca="false">IF(AC34&gt;1,1,0)</f>
        <v>#DIV/0!</v>
      </c>
      <c r="AH35" s="148" t="e">
        <f aca="false">IF(AH34&gt;1,1,0)</f>
        <v>#DIV/0!</v>
      </c>
      <c r="AM35" s="148" t="e">
        <f aca="false">IF(AM34&gt;1,1,0)</f>
        <v>#DIV/0!</v>
      </c>
      <c r="AR35" s="148" t="e">
        <f aca="false">IF(AR34&gt;1,1,0)</f>
        <v>#DIV/0!</v>
      </c>
      <c r="AW35" s="148" t="e">
        <f aca="false">IF(AW34&gt;1,1,0)</f>
        <v>#DIV/0!</v>
      </c>
      <c r="BB35" s="148" t="e">
        <f aca="false">IF(BB34&gt;1,1,0)</f>
        <v>#DIV/0!</v>
      </c>
      <c r="BG35" s="148" t="e">
        <f aca="false">IF(BG34&gt;1,1,0)</f>
        <v>#DIV/0!</v>
      </c>
      <c r="BL35" s="148" t="e">
        <f aca="false">IF(BL34&gt;1,1,0)</f>
        <v>#DIV/0!</v>
      </c>
      <c r="BQ35" s="148" t="e">
        <f aca="false">IF(BQ34&gt;1,1,0)</f>
        <v>#DIV/0!</v>
      </c>
      <c r="BV35" s="148" t="e">
        <f aca="false">IF(BV34&gt;1,1,0)</f>
        <v>#DIV/0!</v>
      </c>
    </row>
    <row r="36" customFormat="false" ht="15" hidden="false" customHeight="false" outlineLevel="0" collapsed="false">
      <c r="A36" s="202" t="s">
        <v>128</v>
      </c>
      <c r="B36" s="203" t="n">
        <f aca="false">ROUNDUP(B35,0)</f>
        <v>0</v>
      </c>
    </row>
    <row r="37" customFormat="false" ht="13.5" hidden="false" customHeight="true" outlineLevel="0" collapsed="false"/>
  </sheetData>
  <conditionalFormatting sqref="D34">
    <cfRule type="cellIs" priority="2" operator="greaterThan" aboveAverage="0" equalAverage="0" bottom="0" percent="0" rank="0" text="" dxfId="0">
      <formula>13</formula>
    </cfRule>
  </conditionalFormatting>
  <conditionalFormatting sqref="B5:B24">
    <cfRule type="cellIs" priority="3" operator="between" aboveAverage="0" equalAverage="0" bottom="0" percent="0" rank="0" text="" dxfId="1">
      <formula>$U$5</formula>
      <formula>$U$6</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LibreOffice/5.4.7.2.M6$Windows_X86_64 LibreOffice_project/84cdc5b975a208eecf96cb73014f465650380623</Application>
  <Company>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2020-03-12T08:42:18Z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MI</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